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4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5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6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7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drawings/drawing8.xml" ContentType="application/vnd.openxmlformats-officedocument.drawing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drawings/drawing9.xml" ContentType="application/vnd.openxmlformats-officedocument.drawing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drawings/drawing10.xml" ContentType="application/vnd.openxmlformats-officedocument.drawing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drawings/drawing11.xml" ContentType="application/vnd.openxmlformats-officedocument.drawing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drawings/drawing12.xml" ContentType="application/vnd.openxmlformats-officedocument.drawing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СИВЕНКОВА\Бухгалтерский учет\ДЛЯ ППО\"/>
    </mc:Choice>
  </mc:AlternateContent>
  <bookViews>
    <workbookView xWindow="-120" yWindow="15" windowWidth="12975" windowHeight="11010" tabRatio="786" firstSheet="4" activeTab="21"/>
  </bookViews>
  <sheets>
    <sheet name="Бух.операции" sheetId="19" r:id="rId1"/>
    <sheet name="Титульный" sheetId="48" r:id="rId2"/>
    <sheet name="январь" sheetId="18" r:id="rId3"/>
    <sheet name="февраль" sheetId="36" r:id="rId4"/>
    <sheet name="март" sheetId="26" r:id="rId5"/>
    <sheet name="апрель" sheetId="27" r:id="rId6"/>
    <sheet name="май" sheetId="28" r:id="rId7"/>
    <sheet name="июнь" sheetId="29" r:id="rId8"/>
    <sheet name="июль" sheetId="30" r:id="rId9"/>
    <sheet name="август" sheetId="31" r:id="rId10"/>
    <sheet name="сентябрь" sheetId="32" r:id="rId11"/>
    <sheet name="октябрь" sheetId="33" r:id="rId12"/>
    <sheet name="ноябрь" sheetId="34" r:id="rId13"/>
    <sheet name="декабрь" sheetId="35" r:id="rId14"/>
    <sheet name="смета" sheetId="44" r:id="rId15"/>
    <sheet name="корректировка сметы" sheetId="45" r:id="rId16"/>
    <sheet name="гл" sheetId="37" r:id="rId17"/>
    <sheet name="табл.1,2" sheetId="38" r:id="rId18"/>
    <sheet name="табл.3" sheetId="47" r:id="rId19"/>
    <sheet name="табл.4" sheetId="40" r:id="rId20"/>
    <sheet name="табл.4продолж" sheetId="41" r:id="rId21"/>
    <sheet name="табл.5,6" sheetId="42" r:id="rId22"/>
  </sheets>
  <externalReferences>
    <externalReference r:id="rId23"/>
  </externalReferences>
  <definedNames>
    <definedName name="_xlnm.Print_Titles" localSheetId="9">август!$A:$A,август!$3:$6</definedName>
    <definedName name="_xlnm.Print_Titles" localSheetId="5">апрель!$A:$A,апрель!$3:$6</definedName>
    <definedName name="_xlnm.Print_Titles" localSheetId="13">декабрь!$A:$A,декабрь!$3:$6</definedName>
    <definedName name="_xlnm.Print_Titles" localSheetId="8">июль!$A:$A,июль!$3:$6</definedName>
    <definedName name="_xlnm.Print_Titles" localSheetId="7">июнь!$A:$A,июнь!$3:$6</definedName>
    <definedName name="_xlnm.Print_Titles" localSheetId="6">май!$A:$A,май!$3:$6</definedName>
    <definedName name="_xlnm.Print_Titles" localSheetId="4">март!$A:$A,март!$3:$6</definedName>
    <definedName name="_xlnm.Print_Titles" localSheetId="12">ноябрь!$A:$A,ноябрь!$3:$6</definedName>
    <definedName name="_xlnm.Print_Titles" localSheetId="11">октябрь!$A:$A,октябрь!$3:$6</definedName>
    <definedName name="_xlnm.Print_Titles" localSheetId="10">сентябрь!$A:$A,сентябрь!$3:$6</definedName>
    <definedName name="_xlnm.Print_Titles" localSheetId="3">февраль!$A:$A,февраль!$3:$6</definedName>
    <definedName name="_xlnm.Print_Titles" localSheetId="2">январь!$A:$A,январь!$3:$6</definedName>
    <definedName name="_xlnm.Print_Area" localSheetId="9">август!$A$1:$BH$32</definedName>
    <definedName name="_xlnm.Print_Area" localSheetId="5">апрель!$A$1:$BH$32</definedName>
    <definedName name="_xlnm.Print_Area" localSheetId="16">гл!$A$1:$K$44</definedName>
    <definedName name="_xlnm.Print_Area" localSheetId="13">декабрь!$A$1:$BH$36</definedName>
    <definedName name="_xlnm.Print_Area" localSheetId="8">июль!$A$1:$BH$31</definedName>
    <definedName name="_xlnm.Print_Area" localSheetId="7">июнь!$A$1:$BH$31</definedName>
    <definedName name="_xlnm.Print_Area" localSheetId="15">'корректировка сметы'!$A$1:$G$40</definedName>
    <definedName name="_xlnm.Print_Area" localSheetId="6">май!$A$1:$BH$32</definedName>
    <definedName name="_xlnm.Print_Area" localSheetId="4">март!$A$1:$BH$31</definedName>
    <definedName name="_xlnm.Print_Area" localSheetId="12">ноябрь!$A$1:$BH$33</definedName>
    <definedName name="_xlnm.Print_Area" localSheetId="11">октябрь!$A$1:$BH$34</definedName>
    <definedName name="_xlnm.Print_Area" localSheetId="10">сентябрь!$A$1:$BH$34</definedName>
    <definedName name="_xlnm.Print_Area" localSheetId="14">смета!$A$1:$H$41</definedName>
    <definedName name="_xlnm.Print_Area" localSheetId="17">'табл.1,2'!$A$1:$Q$39</definedName>
    <definedName name="_xlnm.Print_Area" localSheetId="19">табл.4!$A$1:$U$23</definedName>
    <definedName name="_xlnm.Print_Area" localSheetId="20">табл.4продолж!$A$1:$V$48</definedName>
    <definedName name="_xlnm.Print_Area" localSheetId="21">'табл.5,6'!$A$1:$R$46</definedName>
    <definedName name="_xlnm.Print_Area" localSheetId="3">февраль!$A$1:$BH$33</definedName>
    <definedName name="_xlnm.Print_Area" localSheetId="2">январь!$A$1:$BH$32</definedName>
    <definedName name="Типичные_операции">Бух.операции!$A$2:$A$29</definedName>
  </definedNames>
  <calcPr calcId="162913"/>
</workbook>
</file>

<file path=xl/calcChain.xml><?xml version="1.0" encoding="utf-8"?>
<calcChain xmlns="http://schemas.openxmlformats.org/spreadsheetml/2006/main">
  <c r="Q11" i="42" l="1"/>
  <c r="Q12" i="42"/>
  <c r="Q13" i="42"/>
  <c r="H17" i="47"/>
  <c r="D17" i="47"/>
  <c r="R16" i="47"/>
  <c r="R17" i="47" s="1"/>
  <c r="O14" i="38"/>
  <c r="O20" i="38"/>
  <c r="I12" i="38"/>
  <c r="I17" i="38"/>
  <c r="I21" i="38"/>
  <c r="A26" i="37"/>
  <c r="A22" i="37"/>
  <c r="A20" i="37"/>
  <c r="A18" i="37"/>
  <c r="G19" i="45"/>
  <c r="G20" i="45"/>
  <c r="G34" i="45"/>
  <c r="G13" i="45"/>
  <c r="E28" i="35"/>
  <c r="F28" i="35"/>
  <c r="G28" i="35"/>
  <c r="H28" i="35"/>
  <c r="I28" i="35"/>
  <c r="J28" i="35"/>
  <c r="K28" i="35"/>
  <c r="L28" i="35"/>
  <c r="M28" i="35"/>
  <c r="N28" i="35"/>
  <c r="O28" i="35"/>
  <c r="P28" i="35"/>
  <c r="Q28" i="35"/>
  <c r="R28" i="35"/>
  <c r="S28" i="35"/>
  <c r="T28" i="35"/>
  <c r="U28" i="35"/>
  <c r="V28" i="35"/>
  <c r="W28" i="35"/>
  <c r="X28" i="35"/>
  <c r="Y28" i="35"/>
  <c r="Z28" i="35"/>
  <c r="AC28" i="35"/>
  <c r="C22" i="38" s="1"/>
  <c r="AD28" i="35"/>
  <c r="AE28" i="35"/>
  <c r="AF28" i="35"/>
  <c r="AH28" i="35"/>
  <c r="AK28" i="35"/>
  <c r="AL28" i="35"/>
  <c r="AM28" i="35"/>
  <c r="AN28" i="35"/>
  <c r="AO28" i="35"/>
  <c r="AP28" i="35"/>
  <c r="AQ28" i="35"/>
  <c r="AR28" i="35"/>
  <c r="AS28" i="35"/>
  <c r="AT28" i="35"/>
  <c r="AU28" i="35"/>
  <c r="AV28" i="35"/>
  <c r="AW28" i="35"/>
  <c r="AX28" i="35"/>
  <c r="AZ28" i="35"/>
  <c r="BA28" i="35"/>
  <c r="BB28" i="35"/>
  <c r="BC28" i="35"/>
  <c r="BD28" i="35"/>
  <c r="D28" i="35"/>
  <c r="AY9" i="32"/>
  <c r="BE9" i="32" s="1"/>
  <c r="AJ9" i="32"/>
  <c r="AI9" i="32"/>
  <c r="AG9" i="32"/>
  <c r="AB9" i="32"/>
  <c r="AA9" i="32"/>
  <c r="AI16" i="36"/>
  <c r="AI17" i="36"/>
  <c r="AI18" i="36"/>
  <c r="AI19" i="36"/>
  <c r="AJ16" i="36"/>
  <c r="AY27" i="35"/>
  <c r="AJ27" i="35"/>
  <c r="AI27" i="35"/>
  <c r="AG27" i="35"/>
  <c r="AB27" i="35"/>
  <c r="BF27" i="35" s="1"/>
  <c r="AA27" i="35"/>
  <c r="BE27" i="35" s="1"/>
  <c r="AY26" i="35"/>
  <c r="AJ26" i="35"/>
  <c r="AI26" i="35"/>
  <c r="AG26" i="35"/>
  <c r="AB26" i="35"/>
  <c r="BF26" i="35" s="1"/>
  <c r="AA26" i="35"/>
  <c r="BE26" i="35"/>
  <c r="D23" i="34"/>
  <c r="AA9" i="30"/>
  <c r="AB9" i="30"/>
  <c r="AG9" i="30"/>
  <c r="AG22" i="30" s="1"/>
  <c r="AI9" i="30"/>
  <c r="AJ9" i="30"/>
  <c r="AY9" i="30"/>
  <c r="BF9" i="30"/>
  <c r="BE9" i="30"/>
  <c r="AJ9" i="18"/>
  <c r="AI8" i="35"/>
  <c r="AA9" i="35"/>
  <c r="AA10" i="35"/>
  <c r="AA11" i="35"/>
  <c r="AA12" i="35"/>
  <c r="AA13" i="35"/>
  <c r="BE13" i="35" s="1"/>
  <c r="AA14" i="35"/>
  <c r="AA15" i="35"/>
  <c r="AA16" i="35"/>
  <c r="BE16" i="35" s="1"/>
  <c r="AA17" i="35"/>
  <c r="AA18" i="35"/>
  <c r="AA19" i="35"/>
  <c r="AA20" i="35"/>
  <c r="AA21" i="35"/>
  <c r="BE21" i="35" s="1"/>
  <c r="AA22" i="35"/>
  <c r="AA23" i="35"/>
  <c r="AA24" i="35"/>
  <c r="AA25" i="35"/>
  <c r="BE25" i="35" s="1"/>
  <c r="AA8" i="35"/>
  <c r="F23" i="34"/>
  <c r="G23" i="34"/>
  <c r="H23" i="34"/>
  <c r="I23" i="34"/>
  <c r="J23" i="34"/>
  <c r="K23" i="34"/>
  <c r="L23" i="34"/>
  <c r="M23" i="34"/>
  <c r="N23" i="34"/>
  <c r="O23" i="34"/>
  <c r="P23" i="34"/>
  <c r="Q23" i="34"/>
  <c r="R23" i="34"/>
  <c r="S23" i="34"/>
  <c r="T23" i="34"/>
  <c r="U23" i="34"/>
  <c r="V23" i="34"/>
  <c r="W23" i="34"/>
  <c r="X23" i="34"/>
  <c r="Y23" i="34"/>
  <c r="Z23" i="34"/>
  <c r="AC23" i="34"/>
  <c r="C21" i="38"/>
  <c r="AD23" i="34"/>
  <c r="AE23" i="34"/>
  <c r="AF23" i="34"/>
  <c r="AH23" i="34"/>
  <c r="AK23" i="34"/>
  <c r="AL23" i="34"/>
  <c r="AM23" i="34"/>
  <c r="AN23" i="34"/>
  <c r="AO23" i="34"/>
  <c r="AP23" i="34"/>
  <c r="AQ23" i="34"/>
  <c r="AR23" i="34"/>
  <c r="AS23" i="34"/>
  <c r="AT23" i="34"/>
  <c r="AU23" i="34"/>
  <c r="AV23" i="34"/>
  <c r="AW23" i="34"/>
  <c r="AX23" i="34"/>
  <c r="AZ23" i="34"/>
  <c r="BA23" i="34"/>
  <c r="BB23" i="34"/>
  <c r="BC23" i="34"/>
  <c r="BD23" i="34"/>
  <c r="BG23" i="34"/>
  <c r="BH23" i="34"/>
  <c r="E23" i="34"/>
  <c r="AY14" i="34"/>
  <c r="AJ14" i="34"/>
  <c r="BE14" i="34" s="1"/>
  <c r="AI14" i="34"/>
  <c r="AG14" i="34"/>
  <c r="AB14" i="34"/>
  <c r="BF14" i="34"/>
  <c r="AA14" i="34"/>
  <c r="AY13" i="34"/>
  <c r="BE13" i="34"/>
  <c r="AJ13" i="34"/>
  <c r="AI13" i="34"/>
  <c r="AG13" i="34"/>
  <c r="AB13" i="34"/>
  <c r="BF13" i="34" s="1"/>
  <c r="AA13" i="34"/>
  <c r="AY12" i="34"/>
  <c r="AJ12" i="34"/>
  <c r="AI12" i="34"/>
  <c r="AG12" i="34"/>
  <c r="AB12" i="34"/>
  <c r="BF12" i="34" s="1"/>
  <c r="AA12" i="34"/>
  <c r="BE12" i="34" s="1"/>
  <c r="AY11" i="34"/>
  <c r="AJ11" i="34"/>
  <c r="AI11" i="34"/>
  <c r="AG11" i="34"/>
  <c r="AB11" i="34"/>
  <c r="BF11" i="34" s="1"/>
  <c r="AA11" i="34"/>
  <c r="BE11" i="34" s="1"/>
  <c r="AY10" i="34"/>
  <c r="AJ10" i="34"/>
  <c r="AI10" i="34"/>
  <c r="AG10" i="34"/>
  <c r="AB10" i="34"/>
  <c r="BF10" i="34" s="1"/>
  <c r="AA10" i="34"/>
  <c r="AY9" i="34"/>
  <c r="AJ9" i="34"/>
  <c r="AI9" i="34"/>
  <c r="AG9" i="34"/>
  <c r="AB9" i="34"/>
  <c r="AA9" i="34"/>
  <c r="AY8" i="34"/>
  <c r="AJ8" i="34"/>
  <c r="BE8" i="34" s="1"/>
  <c r="AI8" i="34"/>
  <c r="AG8" i="34"/>
  <c r="AB8" i="34"/>
  <c r="AA8" i="34"/>
  <c r="AA22" i="34"/>
  <c r="AA15" i="34"/>
  <c r="AA16" i="34"/>
  <c r="AA17" i="34"/>
  <c r="AA18" i="34"/>
  <c r="AA19" i="34"/>
  <c r="AA20" i="34"/>
  <c r="AA21" i="34"/>
  <c r="AA9" i="33"/>
  <c r="AA10" i="33"/>
  <c r="AA11" i="33"/>
  <c r="AA12" i="33"/>
  <c r="AA13" i="33"/>
  <c r="AA14" i="33"/>
  <c r="AA15" i="33"/>
  <c r="AA16" i="33"/>
  <c r="BE16" i="33" s="1"/>
  <c r="AA17" i="33"/>
  <c r="AA18" i="33"/>
  <c r="AA19" i="33"/>
  <c r="BE19" i="33"/>
  <c r="AA20" i="33"/>
  <c r="AA21" i="33"/>
  <c r="AA22" i="33"/>
  <c r="BE22" i="33"/>
  <c r="AA8" i="33"/>
  <c r="AA10" i="32"/>
  <c r="AA11" i="32"/>
  <c r="AA12" i="32"/>
  <c r="AA13" i="32"/>
  <c r="AA14" i="32"/>
  <c r="AA15" i="32"/>
  <c r="AA16" i="32"/>
  <c r="AA17" i="32"/>
  <c r="AA18" i="32"/>
  <c r="AA19" i="32"/>
  <c r="AA20" i="32"/>
  <c r="AA21" i="32"/>
  <c r="AA22" i="32"/>
  <c r="AA8" i="32"/>
  <c r="AA9" i="31"/>
  <c r="AA10" i="31"/>
  <c r="AA11" i="31"/>
  <c r="AA12" i="31"/>
  <c r="AA13" i="31"/>
  <c r="AA14" i="31"/>
  <c r="AA15" i="31"/>
  <c r="AA16" i="31"/>
  <c r="BE16" i="31"/>
  <c r="AA17" i="31"/>
  <c r="AA18" i="31"/>
  <c r="AA19" i="31"/>
  <c r="AA20" i="31"/>
  <c r="AA21" i="31"/>
  <c r="AA8" i="31"/>
  <c r="AA9" i="29"/>
  <c r="AA10" i="29"/>
  <c r="AA11" i="29"/>
  <c r="AA12" i="29"/>
  <c r="AA13" i="29"/>
  <c r="BE13" i="29" s="1"/>
  <c r="AA14" i="29"/>
  <c r="AA15" i="29"/>
  <c r="AA16" i="29"/>
  <c r="AA17" i="29"/>
  <c r="BE17" i="29" s="1"/>
  <c r="AA18" i="29"/>
  <c r="AA19" i="29"/>
  <c r="AA20" i="29"/>
  <c r="BE20" i="29"/>
  <c r="AA21" i="29"/>
  <c r="AA22" i="29"/>
  <c r="AA23" i="29"/>
  <c r="AA24" i="29"/>
  <c r="BE24" i="29" s="1"/>
  <c r="AA25" i="29"/>
  <c r="BE25" i="29" s="1"/>
  <c r="AA8" i="29"/>
  <c r="AA10" i="30"/>
  <c r="BE10" i="30" s="1"/>
  <c r="AA11" i="30"/>
  <c r="AA12" i="30"/>
  <c r="AA13" i="30"/>
  <c r="AA14" i="30"/>
  <c r="BE14" i="30" s="1"/>
  <c r="AA15" i="30"/>
  <c r="BE15" i="30" s="1"/>
  <c r="AA16" i="30"/>
  <c r="AA17" i="30"/>
  <c r="AA18" i="30"/>
  <c r="AA19" i="30"/>
  <c r="AA20" i="30"/>
  <c r="AA21" i="30"/>
  <c r="AA8" i="30"/>
  <c r="AA9" i="28"/>
  <c r="BE9" i="28" s="1"/>
  <c r="AA10" i="28"/>
  <c r="AA11" i="28"/>
  <c r="AA12" i="28"/>
  <c r="BE12" i="28" s="1"/>
  <c r="AA13" i="28"/>
  <c r="BE13" i="28" s="1"/>
  <c r="AA14" i="28"/>
  <c r="AA15" i="28"/>
  <c r="AA16" i="28"/>
  <c r="AA17" i="28"/>
  <c r="BE17" i="28" s="1"/>
  <c r="AA18" i="28"/>
  <c r="AA19" i="28"/>
  <c r="BE19" i="28"/>
  <c r="AA20" i="28"/>
  <c r="AA21" i="28"/>
  <c r="AA8" i="28"/>
  <c r="BE8" i="28"/>
  <c r="AA9" i="27"/>
  <c r="AA10" i="27"/>
  <c r="AA11" i="27"/>
  <c r="AA12" i="27"/>
  <c r="AA13" i="27"/>
  <c r="AA14" i="27"/>
  <c r="AA15" i="27"/>
  <c r="AA16" i="27"/>
  <c r="AA17" i="27"/>
  <c r="AA18" i="27"/>
  <c r="AA19" i="27"/>
  <c r="AA20" i="27"/>
  <c r="BE20" i="27" s="1"/>
  <c r="AA21" i="27"/>
  <c r="BE21" i="27" s="1"/>
  <c r="AA8" i="27"/>
  <c r="AA9" i="26"/>
  <c r="AA10" i="26"/>
  <c r="AA11" i="26"/>
  <c r="AA12" i="26"/>
  <c r="AA13" i="26"/>
  <c r="AA14" i="26"/>
  <c r="AA15" i="26"/>
  <c r="AA16" i="26"/>
  <c r="AA17" i="26"/>
  <c r="BE17" i="26" s="1"/>
  <c r="AA18" i="26"/>
  <c r="AA19" i="26"/>
  <c r="AA20" i="26"/>
  <c r="AA21" i="26"/>
  <c r="AA8" i="26"/>
  <c r="AA9" i="36"/>
  <c r="AA10" i="36"/>
  <c r="AA11" i="36"/>
  <c r="AA12" i="36"/>
  <c r="AA13" i="36"/>
  <c r="AA14" i="36"/>
  <c r="AA15" i="36"/>
  <c r="AA17" i="36"/>
  <c r="AA18" i="36"/>
  <c r="AA19" i="36"/>
  <c r="AA20" i="36"/>
  <c r="AA21" i="36"/>
  <c r="AA22" i="36"/>
  <c r="AA8" i="36"/>
  <c r="AA9" i="18"/>
  <c r="AA10" i="18"/>
  <c r="AA11" i="18"/>
  <c r="AA12" i="18"/>
  <c r="AA13" i="18"/>
  <c r="AA14" i="18"/>
  <c r="AA15" i="18"/>
  <c r="AA16" i="18"/>
  <c r="AA17" i="18"/>
  <c r="AA18" i="18"/>
  <c r="AA19" i="18"/>
  <c r="BE19" i="18" s="1"/>
  <c r="AA20" i="18"/>
  <c r="AA21" i="18"/>
  <c r="AA8" i="18"/>
  <c r="AU23" i="33"/>
  <c r="AU23" i="32"/>
  <c r="AU22" i="31"/>
  <c r="AU22" i="30"/>
  <c r="AU26" i="29"/>
  <c r="AU22" i="28"/>
  <c r="AU22" i="27"/>
  <c r="AU22" i="26"/>
  <c r="AU23" i="36"/>
  <c r="AU23" i="27"/>
  <c r="AU7" i="28" s="1"/>
  <c r="AU23" i="28" s="1"/>
  <c r="AU7" i="29" s="1"/>
  <c r="AU22" i="18"/>
  <c r="AU23" i="18" s="1"/>
  <c r="AU7" i="36" s="1"/>
  <c r="AU24" i="36" s="1"/>
  <c r="AU7" i="26" s="1"/>
  <c r="AU23" i="26" s="1"/>
  <c r="AU7" i="27" s="1"/>
  <c r="D13" i="45"/>
  <c r="F13" i="45" s="1"/>
  <c r="C31" i="45"/>
  <c r="D14" i="45"/>
  <c r="C15" i="45"/>
  <c r="AY23" i="35"/>
  <c r="AJ23" i="35"/>
  <c r="AI23" i="35"/>
  <c r="AG23" i="35"/>
  <c r="AB23" i="35"/>
  <c r="BF23" i="35"/>
  <c r="AY22" i="35"/>
  <c r="AJ22" i="35"/>
  <c r="AI22" i="35"/>
  <c r="AG22" i="35"/>
  <c r="AB22" i="35"/>
  <c r="BF22" i="35"/>
  <c r="AY21" i="35"/>
  <c r="AJ21" i="35"/>
  <c r="AI21" i="35"/>
  <c r="AG21" i="35"/>
  <c r="AB21" i="35"/>
  <c r="BF21" i="35"/>
  <c r="AY20" i="35"/>
  <c r="AJ20" i="35"/>
  <c r="AI20" i="35"/>
  <c r="AG20" i="35"/>
  <c r="AB20" i="35"/>
  <c r="BF20" i="35"/>
  <c r="AY9" i="33"/>
  <c r="AJ9" i="33"/>
  <c r="BE9" i="33" s="1"/>
  <c r="AI9" i="33"/>
  <c r="AG9" i="33"/>
  <c r="AB9" i="33"/>
  <c r="BF9" i="33"/>
  <c r="BB23" i="33"/>
  <c r="BB23" i="32"/>
  <c r="BB22" i="31"/>
  <c r="BB22" i="30"/>
  <c r="BB26" i="29"/>
  <c r="BB22" i="28"/>
  <c r="BB22" i="27"/>
  <c r="BB22" i="26"/>
  <c r="BB23" i="36"/>
  <c r="BB4" i="36"/>
  <c r="BB4" i="26"/>
  <c r="BB4" i="27"/>
  <c r="BB4" i="28" s="1"/>
  <c r="BB4" i="29" s="1"/>
  <c r="BB4" i="30" s="1"/>
  <c r="BB4" i="31" s="1"/>
  <c r="BB4" i="32" s="1"/>
  <c r="BB4" i="33" s="1"/>
  <c r="BB4" i="34" s="1"/>
  <c r="BB4" i="35" s="1"/>
  <c r="BB22" i="18"/>
  <c r="BB23" i="18" s="1"/>
  <c r="BB7" i="36"/>
  <c r="BB24" i="36" s="1"/>
  <c r="BB7" i="26" s="1"/>
  <c r="BB23" i="26" s="1"/>
  <c r="BB7" i="27" s="1"/>
  <c r="BB23" i="27" s="1"/>
  <c r="BB7" i="28" s="1"/>
  <c r="BB23" i="28" s="1"/>
  <c r="BB7" i="29" s="1"/>
  <c r="BB27" i="29" s="1"/>
  <c r="BB7" i="30" s="1"/>
  <c r="BB23" i="30" s="1"/>
  <c r="BB7" i="31" s="1"/>
  <c r="BB23" i="31" s="1"/>
  <c r="BB7" i="32" s="1"/>
  <c r="BB24" i="32" s="1"/>
  <c r="BB7" i="33" s="1"/>
  <c r="BB24" i="33" s="1"/>
  <c r="BB7" i="34" s="1"/>
  <c r="BB24" i="34" s="1"/>
  <c r="BB7" i="35" s="1"/>
  <c r="BB29" i="35" s="1"/>
  <c r="E22" i="44" s="1"/>
  <c r="AY24" i="29"/>
  <c r="AJ24" i="29"/>
  <c r="AI24" i="29"/>
  <c r="AG24" i="29"/>
  <c r="AB24" i="29"/>
  <c r="BF24" i="29"/>
  <c r="AY23" i="29"/>
  <c r="AJ23" i="29"/>
  <c r="AI23" i="29"/>
  <c r="AG23" i="29"/>
  <c r="AB23" i="29"/>
  <c r="BF23" i="29"/>
  <c r="BH26" i="29"/>
  <c r="BG26" i="29"/>
  <c r="BD26" i="29"/>
  <c r="BC26" i="29"/>
  <c r="BA26" i="29"/>
  <c r="AZ26" i="29"/>
  <c r="AX26" i="29"/>
  <c r="AW26" i="29"/>
  <c r="AV26" i="29"/>
  <c r="AT26" i="29"/>
  <c r="AS26" i="29"/>
  <c r="AR26" i="29"/>
  <c r="AQ26" i="29"/>
  <c r="AP26" i="29"/>
  <c r="AO26" i="29"/>
  <c r="AN26" i="29"/>
  <c r="AM26" i="29"/>
  <c r="AL26" i="29"/>
  <c r="AK26" i="29"/>
  <c r="AH26" i="29"/>
  <c r="AF26" i="29"/>
  <c r="AE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L26" i="29"/>
  <c r="K26" i="29"/>
  <c r="J26" i="29"/>
  <c r="I26" i="29"/>
  <c r="H26" i="29"/>
  <c r="G26" i="29"/>
  <c r="F26" i="29"/>
  <c r="E26" i="29"/>
  <c r="AD26" i="29"/>
  <c r="AC26" i="29"/>
  <c r="N26" i="29"/>
  <c r="M26" i="29"/>
  <c r="AY25" i="29"/>
  <c r="AJ25" i="29"/>
  <c r="AI25" i="29"/>
  <c r="AG25" i="29"/>
  <c r="AB25" i="29"/>
  <c r="BF25" i="29"/>
  <c r="D26" i="29"/>
  <c r="AY22" i="29"/>
  <c r="AB22" i="29"/>
  <c r="BF22" i="29" s="1"/>
  <c r="AG22" i="29"/>
  <c r="AI22" i="29"/>
  <c r="AJ22" i="29"/>
  <c r="BE22" i="29" s="1"/>
  <c r="U28" i="41"/>
  <c r="U47" i="41" s="1"/>
  <c r="D21" i="41"/>
  <c r="V21" i="41"/>
  <c r="D22" i="41"/>
  <c r="V22" i="41" s="1"/>
  <c r="D23" i="41"/>
  <c r="V23" i="41"/>
  <c r="D20" i="41"/>
  <c r="V20" i="41" s="1"/>
  <c r="D15" i="41"/>
  <c r="V15" i="41" s="1"/>
  <c r="V25" i="41"/>
  <c r="T15" i="40"/>
  <c r="T12" i="40"/>
  <c r="T21" i="40" s="1"/>
  <c r="U48" i="41" s="1"/>
  <c r="D18" i="40"/>
  <c r="U18" i="40"/>
  <c r="D19" i="40"/>
  <c r="U19" i="40"/>
  <c r="D20" i="40"/>
  <c r="U20" i="40"/>
  <c r="S11" i="40"/>
  <c r="BE7" i="18"/>
  <c r="BF7" i="18"/>
  <c r="M27" i="42"/>
  <c r="G11" i="40"/>
  <c r="D11" i="40"/>
  <c r="U11" i="40" s="1"/>
  <c r="M26" i="42" s="1"/>
  <c r="M24" i="42"/>
  <c r="M23" i="42"/>
  <c r="E13" i="44"/>
  <c r="D13" i="44"/>
  <c r="H29" i="44"/>
  <c r="E29" i="44"/>
  <c r="H21" i="44"/>
  <c r="F19" i="44"/>
  <c r="H14" i="44"/>
  <c r="G14" i="44"/>
  <c r="BH28" i="35"/>
  <c r="BG28" i="35"/>
  <c r="T14" i="41"/>
  <c r="AY25" i="35"/>
  <c r="AJ25" i="35"/>
  <c r="AI25" i="35"/>
  <c r="AG25" i="35"/>
  <c r="AB25" i="35"/>
  <c r="BF25" i="35"/>
  <c r="AY24" i="35"/>
  <c r="AJ24" i="35"/>
  <c r="AI24" i="35"/>
  <c r="AG24" i="35"/>
  <c r="AB24" i="35"/>
  <c r="BF24" i="35" s="1"/>
  <c r="AY19" i="35"/>
  <c r="AJ19" i="35"/>
  <c r="AI19" i="35"/>
  <c r="AG19" i="35"/>
  <c r="AB19" i="35"/>
  <c r="BF19" i="35"/>
  <c r="AY18" i="35"/>
  <c r="AJ18" i="35"/>
  <c r="AI18" i="35"/>
  <c r="AG18" i="35"/>
  <c r="AB18" i="35"/>
  <c r="BF18" i="35" s="1"/>
  <c r="AY17" i="35"/>
  <c r="AJ17" i="35"/>
  <c r="AI17" i="35"/>
  <c r="AG17" i="35"/>
  <c r="AB17" i="35"/>
  <c r="BF17" i="35"/>
  <c r="AY16" i="35"/>
  <c r="AJ16" i="35"/>
  <c r="AI16" i="35"/>
  <c r="AG16" i="35"/>
  <c r="AB16" i="35"/>
  <c r="BF16" i="35"/>
  <c r="AY15" i="35"/>
  <c r="BE15" i="35" s="1"/>
  <c r="AJ15" i="35"/>
  <c r="AI15" i="35"/>
  <c r="AG15" i="35"/>
  <c r="AB15" i="35"/>
  <c r="BF15" i="35" s="1"/>
  <c r="AY14" i="35"/>
  <c r="BE14" i="35" s="1"/>
  <c r="AJ14" i="35"/>
  <c r="AI14" i="35"/>
  <c r="AG14" i="35"/>
  <c r="AB14" i="35"/>
  <c r="BF14" i="35"/>
  <c r="AY13" i="35"/>
  <c r="AJ13" i="35"/>
  <c r="AI13" i="35"/>
  <c r="AG13" i="35"/>
  <c r="AB13" i="35"/>
  <c r="BF13" i="35" s="1"/>
  <c r="AY12" i="35"/>
  <c r="BE12" i="35" s="1"/>
  <c r="AJ12" i="35"/>
  <c r="AI12" i="35"/>
  <c r="AG12" i="35"/>
  <c r="AB12" i="35"/>
  <c r="BF12" i="35"/>
  <c r="AY11" i="35"/>
  <c r="AJ11" i="35"/>
  <c r="BE11" i="35" s="1"/>
  <c r="AI11" i="35"/>
  <c r="AG11" i="35"/>
  <c r="AB11" i="35"/>
  <c r="BF11" i="35" s="1"/>
  <c r="AY10" i="35"/>
  <c r="AJ10" i="35"/>
  <c r="AI10" i="35"/>
  <c r="AG10" i="35"/>
  <c r="AB10" i="35"/>
  <c r="BF10" i="35" s="1"/>
  <c r="AY9" i="35"/>
  <c r="AJ9" i="35"/>
  <c r="BE9" i="35"/>
  <c r="AI9" i="35"/>
  <c r="AG9" i="35"/>
  <c r="AB9" i="35"/>
  <c r="BF9" i="35"/>
  <c r="AY8" i="35"/>
  <c r="AJ8" i="35"/>
  <c r="AG8" i="35"/>
  <c r="AB8" i="35"/>
  <c r="AY22" i="34"/>
  <c r="AJ22" i="34"/>
  <c r="AI22" i="34"/>
  <c r="AG22" i="34"/>
  <c r="AB22" i="34"/>
  <c r="BF22" i="34"/>
  <c r="AY21" i="34"/>
  <c r="AY23" i="34" s="1"/>
  <c r="AJ21" i="34"/>
  <c r="AI21" i="34"/>
  <c r="AG21" i="34"/>
  <c r="AB21" i="34"/>
  <c r="BF21" i="34" s="1"/>
  <c r="AY20" i="34"/>
  <c r="AJ20" i="34"/>
  <c r="AI20" i="34"/>
  <c r="AG20" i="34"/>
  <c r="AB20" i="34"/>
  <c r="BF20" i="34" s="1"/>
  <c r="AY19" i="34"/>
  <c r="BE19" i="34" s="1"/>
  <c r="AJ19" i="34"/>
  <c r="AI19" i="34"/>
  <c r="AG19" i="34"/>
  <c r="AB19" i="34"/>
  <c r="BF19" i="34"/>
  <c r="AY18" i="34"/>
  <c r="AJ18" i="34"/>
  <c r="BE18" i="34" s="1"/>
  <c r="AI18" i="34"/>
  <c r="AG18" i="34"/>
  <c r="AB18" i="34"/>
  <c r="BF18" i="34"/>
  <c r="AY17" i="34"/>
  <c r="AJ17" i="34"/>
  <c r="BE17" i="34" s="1"/>
  <c r="AI17" i="34"/>
  <c r="AG17" i="34"/>
  <c r="AB17" i="34"/>
  <c r="BF17" i="34" s="1"/>
  <c r="AY16" i="34"/>
  <c r="AJ16" i="34"/>
  <c r="AI16" i="34"/>
  <c r="AG16" i="34"/>
  <c r="AB16" i="34"/>
  <c r="BF16" i="34"/>
  <c r="AY15" i="34"/>
  <c r="AJ15" i="34"/>
  <c r="AI15" i="34"/>
  <c r="AG15" i="34"/>
  <c r="AB15" i="34"/>
  <c r="BF15" i="34" s="1"/>
  <c r="BH23" i="33"/>
  <c r="BG23" i="33"/>
  <c r="BD23" i="33"/>
  <c r="BC23" i="33"/>
  <c r="BA23" i="33"/>
  <c r="AZ23" i="33"/>
  <c r="AX23" i="33"/>
  <c r="AW23" i="33"/>
  <c r="AV23" i="33"/>
  <c r="AT23" i="33"/>
  <c r="AS23" i="33"/>
  <c r="AR23" i="33"/>
  <c r="AQ23" i="33"/>
  <c r="AP23" i="33"/>
  <c r="AO23" i="33"/>
  <c r="AN23" i="33"/>
  <c r="AM23" i="33"/>
  <c r="AL23" i="33"/>
  <c r="AK23" i="33"/>
  <c r="AH23" i="33"/>
  <c r="AF23" i="33"/>
  <c r="AE23" i="33"/>
  <c r="AD23" i="33"/>
  <c r="AC23" i="33"/>
  <c r="C20" i="38"/>
  <c r="I20" i="38" s="1"/>
  <c r="Z23" i="33"/>
  <c r="Y23" i="33"/>
  <c r="X23" i="33"/>
  <c r="W23" i="33"/>
  <c r="V23" i="33"/>
  <c r="U23" i="33"/>
  <c r="T23" i="33"/>
  <c r="S23" i="33"/>
  <c r="R23" i="33"/>
  <c r="Q23" i="33"/>
  <c r="P23" i="33"/>
  <c r="O23" i="33"/>
  <c r="N23" i="33"/>
  <c r="M23" i="33"/>
  <c r="L23" i="33"/>
  <c r="K23" i="33"/>
  <c r="J23" i="33"/>
  <c r="I23" i="33"/>
  <c r="H23" i="33"/>
  <c r="G23" i="33"/>
  <c r="F23" i="33"/>
  <c r="E23" i="33"/>
  <c r="D23" i="33"/>
  <c r="AY22" i="33"/>
  <c r="AJ22" i="33"/>
  <c r="AI22" i="33"/>
  <c r="AG22" i="33"/>
  <c r="AB22" i="33"/>
  <c r="BF22" i="33"/>
  <c r="AY21" i="33"/>
  <c r="AJ21" i="33"/>
  <c r="AI21" i="33"/>
  <c r="AG21" i="33"/>
  <c r="AB21" i="33"/>
  <c r="BF21" i="33" s="1"/>
  <c r="AY20" i="33"/>
  <c r="BE20" i="33" s="1"/>
  <c r="AJ20" i="33"/>
  <c r="AI20" i="33"/>
  <c r="AG20" i="33"/>
  <c r="AB20" i="33"/>
  <c r="BF20" i="33" s="1"/>
  <c r="AY19" i="33"/>
  <c r="AJ19" i="33"/>
  <c r="AI19" i="33"/>
  <c r="AG19" i="33"/>
  <c r="AB19" i="33"/>
  <c r="BF19" i="33"/>
  <c r="AY18" i="33"/>
  <c r="AJ18" i="33"/>
  <c r="AI18" i="33"/>
  <c r="AG18" i="33"/>
  <c r="AB18" i="33"/>
  <c r="BF18" i="33" s="1"/>
  <c r="AY17" i="33"/>
  <c r="AJ17" i="33"/>
  <c r="BE17" i="33"/>
  <c r="AI17" i="33"/>
  <c r="AG17" i="33"/>
  <c r="AB17" i="33"/>
  <c r="BF17" i="33"/>
  <c r="AY16" i="33"/>
  <c r="AJ16" i="33"/>
  <c r="AI16" i="33"/>
  <c r="AG16" i="33"/>
  <c r="AB16" i="33"/>
  <c r="BF16" i="33" s="1"/>
  <c r="AY15" i="33"/>
  <c r="BE15" i="33" s="1"/>
  <c r="AJ15" i="33"/>
  <c r="AI15" i="33"/>
  <c r="AG15" i="33"/>
  <c r="AB15" i="33"/>
  <c r="BF15" i="33" s="1"/>
  <c r="AY14" i="33"/>
  <c r="AJ14" i="33"/>
  <c r="AI14" i="33"/>
  <c r="AG14" i="33"/>
  <c r="AB14" i="33"/>
  <c r="BF14" i="33" s="1"/>
  <c r="AY13" i="33"/>
  <c r="AJ13" i="33"/>
  <c r="AI13" i="33"/>
  <c r="AG13" i="33"/>
  <c r="AB13" i="33"/>
  <c r="BF13" i="33" s="1"/>
  <c r="AY12" i="33"/>
  <c r="AJ12" i="33"/>
  <c r="BE12" i="33"/>
  <c r="AI12" i="33"/>
  <c r="AG12" i="33"/>
  <c r="AB12" i="33"/>
  <c r="BF12" i="33"/>
  <c r="AY11" i="33"/>
  <c r="AJ11" i="33"/>
  <c r="AI11" i="33"/>
  <c r="AG11" i="33"/>
  <c r="AB11" i="33"/>
  <c r="BF11" i="33" s="1"/>
  <c r="AY10" i="33"/>
  <c r="AJ10" i="33"/>
  <c r="BE10" i="33" s="1"/>
  <c r="AI10" i="33"/>
  <c r="AG10" i="33"/>
  <c r="AB10" i="33"/>
  <c r="BF10" i="33"/>
  <c r="BF23" i="33" s="1"/>
  <c r="AY8" i="33"/>
  <c r="AJ8" i="33"/>
  <c r="AI8" i="33"/>
  <c r="AG8" i="33"/>
  <c r="AG23" i="33" s="1"/>
  <c r="AB8" i="33"/>
  <c r="BF8" i="33"/>
  <c r="BE8" i="33"/>
  <c r="BH23" i="32"/>
  <c r="BG23" i="32"/>
  <c r="BD23" i="32"/>
  <c r="BC23" i="32"/>
  <c r="BA23" i="32"/>
  <c r="AZ23" i="32"/>
  <c r="AX23" i="32"/>
  <c r="AW23" i="32"/>
  <c r="AV23" i="32"/>
  <c r="AT23" i="32"/>
  <c r="AS23" i="32"/>
  <c r="AR23" i="32"/>
  <c r="AQ23" i="32"/>
  <c r="AP23" i="32"/>
  <c r="AO23" i="32"/>
  <c r="AN23" i="32"/>
  <c r="AM23" i="32"/>
  <c r="AL23" i="32"/>
  <c r="AK23" i="32"/>
  <c r="AH23" i="32"/>
  <c r="AF23" i="32"/>
  <c r="AE23" i="32"/>
  <c r="AD23" i="32"/>
  <c r="AC23" i="32"/>
  <c r="C19" i="38" s="1"/>
  <c r="I19" i="38" s="1"/>
  <c r="Z23" i="32"/>
  <c r="Y23" i="32"/>
  <c r="X23" i="32"/>
  <c r="W23" i="32"/>
  <c r="V23" i="32"/>
  <c r="U23" i="32"/>
  <c r="T23" i="32"/>
  <c r="S23" i="32"/>
  <c r="R23" i="32"/>
  <c r="Q23" i="32"/>
  <c r="P23" i="32"/>
  <c r="O23" i="32"/>
  <c r="N23" i="32"/>
  <c r="M23" i="32"/>
  <c r="L23" i="32"/>
  <c r="K23" i="32"/>
  <c r="J23" i="32"/>
  <c r="I23" i="32"/>
  <c r="H23" i="32"/>
  <c r="G23" i="32"/>
  <c r="F23" i="32"/>
  <c r="E23" i="32"/>
  <c r="D23" i="32"/>
  <c r="AY22" i="32"/>
  <c r="BE22" i="32"/>
  <c r="AJ22" i="32"/>
  <c r="AI22" i="32"/>
  <c r="AG22" i="32"/>
  <c r="AB22" i="32"/>
  <c r="BF22" i="32" s="1"/>
  <c r="AY21" i="32"/>
  <c r="AJ21" i="32"/>
  <c r="AI21" i="32"/>
  <c r="AG21" i="32"/>
  <c r="AB21" i="32"/>
  <c r="BF21" i="32" s="1"/>
  <c r="AY20" i="32"/>
  <c r="AJ20" i="32"/>
  <c r="AI20" i="32"/>
  <c r="AG20" i="32"/>
  <c r="AB20" i="32"/>
  <c r="BF20" i="32"/>
  <c r="AY19" i="32"/>
  <c r="AJ19" i="32"/>
  <c r="BE19" i="32" s="1"/>
  <c r="AI19" i="32"/>
  <c r="AG19" i="32"/>
  <c r="AB19" i="32"/>
  <c r="BF19" i="32"/>
  <c r="AY18" i="32"/>
  <c r="AJ18" i="32"/>
  <c r="AI18" i="32"/>
  <c r="AG18" i="32"/>
  <c r="AB18" i="32"/>
  <c r="BF18" i="32" s="1"/>
  <c r="AY17" i="32"/>
  <c r="AJ17" i="32"/>
  <c r="BE17" i="32"/>
  <c r="AI17" i="32"/>
  <c r="AG17" i="32"/>
  <c r="AB17" i="32"/>
  <c r="BF17" i="32"/>
  <c r="AY16" i="32"/>
  <c r="AJ16" i="32"/>
  <c r="AI16" i="32"/>
  <c r="AG16" i="32"/>
  <c r="AB16" i="32"/>
  <c r="BF16" i="32"/>
  <c r="AY15" i="32"/>
  <c r="AJ15" i="32"/>
  <c r="BE15" i="32" s="1"/>
  <c r="AI15" i="32"/>
  <c r="AG15" i="32"/>
  <c r="AB15" i="32"/>
  <c r="BF15" i="32"/>
  <c r="AY14" i="32"/>
  <c r="AJ14" i="32"/>
  <c r="AI14" i="32"/>
  <c r="AG14" i="32"/>
  <c r="AB14" i="32"/>
  <c r="BF14" i="32" s="1"/>
  <c r="AY13" i="32"/>
  <c r="AJ13" i="32"/>
  <c r="AI13" i="32"/>
  <c r="AG13" i="32"/>
  <c r="AB13" i="32"/>
  <c r="BF13" i="32" s="1"/>
  <c r="AY12" i="32"/>
  <c r="AJ12" i="32"/>
  <c r="BE12" i="32"/>
  <c r="AI12" i="32"/>
  <c r="AG12" i="32"/>
  <c r="AB12" i="32"/>
  <c r="BF12" i="32"/>
  <c r="AY11" i="32"/>
  <c r="AJ11" i="32"/>
  <c r="AI11" i="32"/>
  <c r="AG11" i="32"/>
  <c r="AB11" i="32"/>
  <c r="BF11" i="32" s="1"/>
  <c r="AY10" i="32"/>
  <c r="AJ10" i="32"/>
  <c r="AI10" i="32"/>
  <c r="AI23" i="32" s="1"/>
  <c r="AG10" i="32"/>
  <c r="AB10" i="32"/>
  <c r="BF10" i="32"/>
  <c r="AY8" i="32"/>
  <c r="AJ8" i="32"/>
  <c r="AI8" i="32"/>
  <c r="AG8" i="32"/>
  <c r="AB8" i="32"/>
  <c r="BH22" i="31"/>
  <c r="BG22" i="31"/>
  <c r="BD22" i="31"/>
  <c r="BC22" i="31"/>
  <c r="BA22" i="31"/>
  <c r="AZ22" i="31"/>
  <c r="AX22" i="31"/>
  <c r="AW22" i="31"/>
  <c r="AV22" i="31"/>
  <c r="AT22" i="31"/>
  <c r="AS22" i="31"/>
  <c r="AR22" i="31"/>
  <c r="AQ22" i="31"/>
  <c r="AP22" i="31"/>
  <c r="AO22" i="31"/>
  <c r="AN22" i="31"/>
  <c r="AM22" i="31"/>
  <c r="AL22" i="31"/>
  <c r="AK22" i="31"/>
  <c r="AH22" i="31"/>
  <c r="AF22" i="31"/>
  <c r="AE22" i="31"/>
  <c r="AD22" i="31"/>
  <c r="AC22" i="31"/>
  <c r="C18" i="38" s="1"/>
  <c r="Z22" i="31"/>
  <c r="Y22" i="31"/>
  <c r="X22" i="31"/>
  <c r="W22" i="31"/>
  <c r="V22" i="31"/>
  <c r="U22" i="31"/>
  <c r="T22" i="31"/>
  <c r="S22" i="31"/>
  <c r="R22" i="31"/>
  <c r="Q22" i="31"/>
  <c r="P22" i="31"/>
  <c r="O22" i="31"/>
  <c r="N22" i="31"/>
  <c r="M22" i="31"/>
  <c r="L22" i="31"/>
  <c r="K22" i="31"/>
  <c r="J22" i="31"/>
  <c r="I22" i="31"/>
  <c r="H22" i="31"/>
  <c r="G22" i="31"/>
  <c r="F22" i="31"/>
  <c r="E22" i="31"/>
  <c r="D22" i="31"/>
  <c r="AY21" i="31"/>
  <c r="AJ21" i="31"/>
  <c r="AI21" i="31"/>
  <c r="AG21" i="31"/>
  <c r="AB21" i="31"/>
  <c r="BF21" i="31" s="1"/>
  <c r="BE21" i="31"/>
  <c r="AY20" i="31"/>
  <c r="AJ20" i="31"/>
  <c r="AI20" i="31"/>
  <c r="AG20" i="31"/>
  <c r="AB20" i="31"/>
  <c r="BF20" i="31"/>
  <c r="AY19" i="31"/>
  <c r="AJ19" i="31"/>
  <c r="AI19" i="31"/>
  <c r="AG19" i="31"/>
  <c r="AB19" i="31"/>
  <c r="BF19" i="31"/>
  <c r="AY18" i="31"/>
  <c r="AJ18" i="31"/>
  <c r="AI18" i="31"/>
  <c r="AG18" i="31"/>
  <c r="AB18" i="31"/>
  <c r="BF18" i="31" s="1"/>
  <c r="AY17" i="31"/>
  <c r="BE17" i="31" s="1"/>
  <c r="AJ17" i="31"/>
  <c r="AI17" i="31"/>
  <c r="AG17" i="31"/>
  <c r="AB17" i="31"/>
  <c r="BF17" i="31" s="1"/>
  <c r="AY16" i="31"/>
  <c r="AJ16" i="31"/>
  <c r="AI16" i="31"/>
  <c r="AG16" i="31"/>
  <c r="AB16" i="31"/>
  <c r="BF16" i="31"/>
  <c r="AY15" i="31"/>
  <c r="BE15" i="31"/>
  <c r="AJ15" i="31"/>
  <c r="AI15" i="31"/>
  <c r="AG15" i="31"/>
  <c r="AB15" i="31"/>
  <c r="BF15" i="31" s="1"/>
  <c r="AY14" i="31"/>
  <c r="AJ14" i="31"/>
  <c r="BE14" i="31" s="1"/>
  <c r="AI14" i="31"/>
  <c r="AG14" i="31"/>
  <c r="AB14" i="31"/>
  <c r="BF14" i="31" s="1"/>
  <c r="AY13" i="31"/>
  <c r="AJ13" i="31"/>
  <c r="BE13" i="31" s="1"/>
  <c r="AI13" i="31"/>
  <c r="AG13" i="31"/>
  <c r="AB13" i="31"/>
  <c r="BF13" i="31"/>
  <c r="AY12" i="31"/>
  <c r="AJ12" i="31"/>
  <c r="AI12" i="31"/>
  <c r="AG12" i="31"/>
  <c r="AB12" i="31"/>
  <c r="BF12" i="31" s="1"/>
  <c r="AY11" i="31"/>
  <c r="AJ11" i="31"/>
  <c r="AI11" i="31"/>
  <c r="AG11" i="31"/>
  <c r="AB11" i="31"/>
  <c r="BF11" i="31" s="1"/>
  <c r="AY10" i="31"/>
  <c r="AJ10" i="31"/>
  <c r="AI10" i="31"/>
  <c r="AG10" i="31"/>
  <c r="AB10" i="31"/>
  <c r="BF10" i="31"/>
  <c r="AY9" i="31"/>
  <c r="AY22" i="31" s="1"/>
  <c r="AJ9" i="31"/>
  <c r="AI9" i="31"/>
  <c r="AG9" i="31"/>
  <c r="AB9" i="31"/>
  <c r="AY8" i="31"/>
  <c r="AJ8" i="31"/>
  <c r="AI8" i="31"/>
  <c r="AG8" i="31"/>
  <c r="AB8" i="31"/>
  <c r="BH22" i="30"/>
  <c r="BG22" i="30"/>
  <c r="BD22" i="30"/>
  <c r="BC22" i="30"/>
  <c r="BA22" i="30"/>
  <c r="AZ22" i="30"/>
  <c r="AX22" i="30"/>
  <c r="AW22" i="30"/>
  <c r="AV22" i="30"/>
  <c r="AT22" i="30"/>
  <c r="AS22" i="30"/>
  <c r="AR22" i="30"/>
  <c r="AQ22" i="30"/>
  <c r="AP22" i="30"/>
  <c r="AO22" i="30"/>
  <c r="AN22" i="30"/>
  <c r="AM22" i="30"/>
  <c r="AL22" i="30"/>
  <c r="AK22" i="30"/>
  <c r="AH22" i="30"/>
  <c r="AF22" i="30"/>
  <c r="AE22" i="30"/>
  <c r="AD22" i="30"/>
  <c r="AC22" i="30"/>
  <c r="C17" i="38"/>
  <c r="Z22" i="30"/>
  <c r="Y22" i="30"/>
  <c r="X22" i="30"/>
  <c r="W22" i="30"/>
  <c r="V22" i="30"/>
  <c r="U22" i="30"/>
  <c r="T22" i="30"/>
  <c r="S22" i="30"/>
  <c r="R22" i="30"/>
  <c r="Q22" i="30"/>
  <c r="P22" i="30"/>
  <c r="O22" i="30"/>
  <c r="N22" i="30"/>
  <c r="M22" i="30"/>
  <c r="L22" i="30"/>
  <c r="K22" i="30"/>
  <c r="J22" i="30"/>
  <c r="I22" i="30"/>
  <c r="H22" i="30"/>
  <c r="G22" i="30"/>
  <c r="F22" i="30"/>
  <c r="E22" i="30"/>
  <c r="D22" i="30"/>
  <c r="AY21" i="30"/>
  <c r="AJ21" i="30"/>
  <c r="AI21" i="30"/>
  <c r="AG21" i="30"/>
  <c r="AB21" i="30"/>
  <c r="BF21" i="30" s="1"/>
  <c r="AY20" i="30"/>
  <c r="AJ20" i="30"/>
  <c r="AI20" i="30"/>
  <c r="AG20" i="30"/>
  <c r="AB20" i="30"/>
  <c r="BF20" i="30"/>
  <c r="AY19" i="30"/>
  <c r="AJ19" i="30"/>
  <c r="AI19" i="30"/>
  <c r="AG19" i="30"/>
  <c r="AB19" i="30"/>
  <c r="BF19" i="30" s="1"/>
  <c r="AY18" i="30"/>
  <c r="AJ18" i="30"/>
  <c r="AI18" i="30"/>
  <c r="AG18" i="30"/>
  <c r="AB18" i="30"/>
  <c r="BF18" i="30" s="1"/>
  <c r="AY17" i="30"/>
  <c r="AJ17" i="30"/>
  <c r="AI17" i="30"/>
  <c r="AG17" i="30"/>
  <c r="AB17" i="30"/>
  <c r="BF17" i="30" s="1"/>
  <c r="AY16" i="30"/>
  <c r="AJ16" i="30"/>
  <c r="AI16" i="30"/>
  <c r="AG16" i="30"/>
  <c r="AB16" i="30"/>
  <c r="AY15" i="30"/>
  <c r="AJ15" i="30"/>
  <c r="AI15" i="30"/>
  <c r="AG15" i="30"/>
  <c r="AB15" i="30"/>
  <c r="AY14" i="30"/>
  <c r="AJ14" i="30"/>
  <c r="AI14" i="30"/>
  <c r="AG14" i="30"/>
  <c r="AB14" i="30"/>
  <c r="BF14" i="30"/>
  <c r="AY13" i="30"/>
  <c r="AJ13" i="30"/>
  <c r="AI13" i="30"/>
  <c r="AG13" i="30"/>
  <c r="AB13" i="30"/>
  <c r="BF13" i="30" s="1"/>
  <c r="AY12" i="30"/>
  <c r="BE12" i="30" s="1"/>
  <c r="AJ12" i="30"/>
  <c r="AI12" i="30"/>
  <c r="AG12" i="30"/>
  <c r="AB12" i="30"/>
  <c r="BF12" i="30"/>
  <c r="AY11" i="30"/>
  <c r="AJ11" i="30"/>
  <c r="AI11" i="30"/>
  <c r="AG11" i="30"/>
  <c r="AB11" i="30"/>
  <c r="BF11" i="30" s="1"/>
  <c r="AY10" i="30"/>
  <c r="AJ10" i="30"/>
  <c r="AI10" i="30"/>
  <c r="AG10" i="30"/>
  <c r="AB10" i="30"/>
  <c r="BF10" i="30" s="1"/>
  <c r="AY8" i="30"/>
  <c r="AJ8" i="30"/>
  <c r="AJ22" i="30" s="1"/>
  <c r="AI8" i="30"/>
  <c r="AG8" i="30"/>
  <c r="AB8" i="30"/>
  <c r="BF8" i="30"/>
  <c r="C16" i="38"/>
  <c r="I16" i="38" s="1"/>
  <c r="AY21" i="29"/>
  <c r="AJ21" i="29"/>
  <c r="AI21" i="29"/>
  <c r="AG21" i="29"/>
  <c r="AB21" i="29"/>
  <c r="BF21" i="29"/>
  <c r="AY20" i="29"/>
  <c r="AJ20" i="29"/>
  <c r="AI20" i="29"/>
  <c r="AG20" i="29"/>
  <c r="AB20" i="29"/>
  <c r="BF20" i="29" s="1"/>
  <c r="AY19" i="29"/>
  <c r="AJ19" i="29"/>
  <c r="AI19" i="29"/>
  <c r="AG19" i="29"/>
  <c r="AB19" i="29"/>
  <c r="BF19" i="29"/>
  <c r="AY18" i="29"/>
  <c r="AJ18" i="29"/>
  <c r="AI18" i="29"/>
  <c r="AG18" i="29"/>
  <c r="AB18" i="29"/>
  <c r="BF18" i="29" s="1"/>
  <c r="AY17" i="29"/>
  <c r="AJ17" i="29"/>
  <c r="AI17" i="29"/>
  <c r="AG17" i="29"/>
  <c r="AB17" i="29"/>
  <c r="BF17" i="29"/>
  <c r="AY16" i="29"/>
  <c r="AJ16" i="29"/>
  <c r="AI16" i="29"/>
  <c r="AG16" i="29"/>
  <c r="AB16" i="29"/>
  <c r="BF16" i="29" s="1"/>
  <c r="AY15" i="29"/>
  <c r="AJ15" i="29"/>
  <c r="BE15" i="29"/>
  <c r="AI15" i="29"/>
  <c r="AG15" i="29"/>
  <c r="AB15" i="29"/>
  <c r="BF15" i="29"/>
  <c r="AY14" i="29"/>
  <c r="AJ14" i="29"/>
  <c r="AI14" i="29"/>
  <c r="AG14" i="29"/>
  <c r="AB14" i="29"/>
  <c r="AY13" i="29"/>
  <c r="AJ13" i="29"/>
  <c r="AI13" i="29"/>
  <c r="AG13" i="29"/>
  <c r="AB13" i="29"/>
  <c r="BF13" i="29"/>
  <c r="AY12" i="29"/>
  <c r="AJ12" i="29"/>
  <c r="AI12" i="29"/>
  <c r="AG12" i="29"/>
  <c r="AB12" i="29"/>
  <c r="BF12" i="29"/>
  <c r="AY11" i="29"/>
  <c r="AJ11" i="29"/>
  <c r="AI11" i="29"/>
  <c r="AG11" i="29"/>
  <c r="AB11" i="29"/>
  <c r="BE11" i="29"/>
  <c r="AY10" i="29"/>
  <c r="AJ10" i="29"/>
  <c r="AI10" i="29"/>
  <c r="AG10" i="29"/>
  <c r="AB10" i="29"/>
  <c r="BF10" i="29" s="1"/>
  <c r="AY9" i="29"/>
  <c r="AJ9" i="29"/>
  <c r="AJ26" i="29"/>
  <c r="AI9" i="29"/>
  <c r="AG9" i="29"/>
  <c r="AB9" i="29"/>
  <c r="BF9" i="29"/>
  <c r="AY8" i="29"/>
  <c r="AJ8" i="29"/>
  <c r="AI8" i="29"/>
  <c r="AG8" i="29"/>
  <c r="AG26" i="29" s="1"/>
  <c r="AB8" i="29"/>
  <c r="BH22" i="28"/>
  <c r="BG22" i="28"/>
  <c r="BD22" i="28"/>
  <c r="BC22" i="28"/>
  <c r="BA22" i="28"/>
  <c r="AZ22" i="28"/>
  <c r="AX22" i="28"/>
  <c r="AW22" i="28"/>
  <c r="AV22" i="28"/>
  <c r="AT22" i="28"/>
  <c r="AS22" i="28"/>
  <c r="AR22" i="28"/>
  <c r="AQ22" i="28"/>
  <c r="AP22" i="28"/>
  <c r="AO22" i="28"/>
  <c r="AN22" i="28"/>
  <c r="AM22" i="28"/>
  <c r="AL22" i="28"/>
  <c r="AK22" i="28"/>
  <c r="AH22" i="28"/>
  <c r="AF22" i="28"/>
  <c r="AE22" i="28"/>
  <c r="AD22" i="28"/>
  <c r="AC22" i="28"/>
  <c r="C15" i="38"/>
  <c r="I15" i="38" s="1"/>
  <c r="Z22" i="28"/>
  <c r="Y22" i="28"/>
  <c r="X22" i="28"/>
  <c r="W22" i="28"/>
  <c r="V22" i="28"/>
  <c r="U22" i="28"/>
  <c r="T22" i="28"/>
  <c r="S22" i="28"/>
  <c r="R22" i="28"/>
  <c r="Q22" i="28"/>
  <c r="P22" i="28"/>
  <c r="O22" i="28"/>
  <c r="N22" i="28"/>
  <c r="M22" i="28"/>
  <c r="L22" i="28"/>
  <c r="K22" i="28"/>
  <c r="J22" i="28"/>
  <c r="I22" i="28"/>
  <c r="H22" i="28"/>
  <c r="G22" i="28"/>
  <c r="F22" i="28"/>
  <c r="E22" i="28"/>
  <c r="D22" i="28"/>
  <c r="AY21" i="28"/>
  <c r="AJ21" i="28"/>
  <c r="AI21" i="28"/>
  <c r="AG21" i="28"/>
  <c r="AB21" i="28"/>
  <c r="BF21" i="28" s="1"/>
  <c r="AY20" i="28"/>
  <c r="BE20" i="28"/>
  <c r="AJ20" i="28"/>
  <c r="AI20" i="28"/>
  <c r="AG20" i="28"/>
  <c r="AB20" i="28"/>
  <c r="BF20" i="28" s="1"/>
  <c r="AY19" i="28"/>
  <c r="AJ19" i="28"/>
  <c r="AI19" i="28"/>
  <c r="AG19" i="28"/>
  <c r="AB19" i="28"/>
  <c r="BF19" i="28" s="1"/>
  <c r="AY18" i="28"/>
  <c r="AJ18" i="28"/>
  <c r="AI18" i="28"/>
  <c r="AG18" i="28"/>
  <c r="AB18" i="28"/>
  <c r="BF18" i="28"/>
  <c r="AY17" i="28"/>
  <c r="AJ17" i="28"/>
  <c r="AI17" i="28"/>
  <c r="AG17" i="28"/>
  <c r="AB17" i="28"/>
  <c r="BF17" i="28"/>
  <c r="AY16" i="28"/>
  <c r="AJ16" i="28"/>
  <c r="AI16" i="28"/>
  <c r="AG16" i="28"/>
  <c r="AB16" i="28"/>
  <c r="BF16" i="28" s="1"/>
  <c r="AY15" i="28"/>
  <c r="AJ15" i="28"/>
  <c r="AI15" i="28"/>
  <c r="AG15" i="28"/>
  <c r="AB15" i="28"/>
  <c r="BF15" i="28"/>
  <c r="AY14" i="28"/>
  <c r="AJ14" i="28"/>
  <c r="AI14" i="28"/>
  <c r="AG14" i="28"/>
  <c r="AB14" i="28"/>
  <c r="BF14" i="28"/>
  <c r="AY13" i="28"/>
  <c r="AJ13" i="28"/>
  <c r="AI13" i="28"/>
  <c r="AG13" i="28"/>
  <c r="AB13" i="28"/>
  <c r="BF13" i="28" s="1"/>
  <c r="AY12" i="28"/>
  <c r="AJ12" i="28"/>
  <c r="AI12" i="28"/>
  <c r="AG12" i="28"/>
  <c r="AB12" i="28"/>
  <c r="BF12" i="28" s="1"/>
  <c r="AY11" i="28"/>
  <c r="BE11" i="28"/>
  <c r="AJ11" i="28"/>
  <c r="AI11" i="28"/>
  <c r="AG11" i="28"/>
  <c r="AB11" i="28"/>
  <c r="AY10" i="28"/>
  <c r="AJ10" i="28"/>
  <c r="BE10" i="28"/>
  <c r="AI10" i="28"/>
  <c r="AG10" i="28"/>
  <c r="AB10" i="28"/>
  <c r="BF10" i="28"/>
  <c r="AY9" i="28"/>
  <c r="AJ9" i="28"/>
  <c r="AI9" i="28"/>
  <c r="AG9" i="28"/>
  <c r="AB9" i="28"/>
  <c r="BF9" i="28"/>
  <c r="AY8" i="28"/>
  <c r="AJ8" i="28"/>
  <c r="AI8" i="28"/>
  <c r="AI22" i="28" s="1"/>
  <c r="AG8" i="28"/>
  <c r="AB8" i="28"/>
  <c r="BH22" i="27"/>
  <c r="BG22" i="27"/>
  <c r="BD22" i="27"/>
  <c r="BC22" i="27"/>
  <c r="BA22" i="27"/>
  <c r="AZ22" i="27"/>
  <c r="AX22" i="27"/>
  <c r="AW22" i="27"/>
  <c r="AV22" i="27"/>
  <c r="AT22" i="27"/>
  <c r="AS22" i="27"/>
  <c r="AR22" i="27"/>
  <c r="AQ22" i="27"/>
  <c r="AP22" i="27"/>
  <c r="AO22" i="27"/>
  <c r="AN22" i="27"/>
  <c r="AM22" i="27"/>
  <c r="AL22" i="27"/>
  <c r="AK22" i="27"/>
  <c r="AH22" i="27"/>
  <c r="AF22" i="27"/>
  <c r="AE22" i="27"/>
  <c r="AD22" i="27"/>
  <c r="AC22" i="27"/>
  <c r="C14" i="38" s="1"/>
  <c r="I14" i="38" s="1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K22" i="27"/>
  <c r="J22" i="27"/>
  <c r="I22" i="27"/>
  <c r="H22" i="27"/>
  <c r="G22" i="27"/>
  <c r="F22" i="27"/>
  <c r="E22" i="27"/>
  <c r="D22" i="27"/>
  <c r="AY21" i="27"/>
  <c r="AJ21" i="27"/>
  <c r="AI21" i="27"/>
  <c r="AG21" i="27"/>
  <c r="AB21" i="27"/>
  <c r="BF21" i="27"/>
  <c r="AY20" i="27"/>
  <c r="AJ20" i="27"/>
  <c r="AI20" i="27"/>
  <c r="AG20" i="27"/>
  <c r="AB20" i="27"/>
  <c r="BF20" i="27" s="1"/>
  <c r="AY19" i="27"/>
  <c r="AJ19" i="27"/>
  <c r="BE19" i="27" s="1"/>
  <c r="AI19" i="27"/>
  <c r="AG19" i="27"/>
  <c r="AB19" i="27"/>
  <c r="BF19" i="27" s="1"/>
  <c r="AY18" i="27"/>
  <c r="AJ18" i="27"/>
  <c r="AI18" i="27"/>
  <c r="AG18" i="27"/>
  <c r="AB18" i="27"/>
  <c r="BF18" i="27" s="1"/>
  <c r="AY17" i="27"/>
  <c r="AJ17" i="27"/>
  <c r="AI17" i="27"/>
  <c r="AG17" i="27"/>
  <c r="AB17" i="27"/>
  <c r="BF17" i="27" s="1"/>
  <c r="AY16" i="27"/>
  <c r="AJ16" i="27"/>
  <c r="BE16" i="27" s="1"/>
  <c r="AI16" i="27"/>
  <c r="AG16" i="27"/>
  <c r="AB16" i="27"/>
  <c r="AY15" i="27"/>
  <c r="AJ15" i="27"/>
  <c r="AI15" i="27"/>
  <c r="AG15" i="27"/>
  <c r="AB15" i="27"/>
  <c r="BF15" i="27" s="1"/>
  <c r="AY14" i="27"/>
  <c r="AJ14" i="27"/>
  <c r="BE14" i="27" s="1"/>
  <c r="AI14" i="27"/>
  <c r="AG14" i="27"/>
  <c r="AB14" i="27"/>
  <c r="BF14" i="27"/>
  <c r="AY13" i="27"/>
  <c r="BE13" i="27" s="1"/>
  <c r="AJ13" i="27"/>
  <c r="AI13" i="27"/>
  <c r="AG13" i="27"/>
  <c r="AB13" i="27"/>
  <c r="BF13" i="27" s="1"/>
  <c r="AY12" i="27"/>
  <c r="AJ12" i="27"/>
  <c r="AI12" i="27"/>
  <c r="AG12" i="27"/>
  <c r="AB12" i="27"/>
  <c r="BF12" i="27"/>
  <c r="AY11" i="27"/>
  <c r="AJ11" i="27"/>
  <c r="AI11" i="27"/>
  <c r="AG11" i="27"/>
  <c r="AG22" i="27" s="1"/>
  <c r="AB11" i="27"/>
  <c r="BF11" i="27"/>
  <c r="AY10" i="27"/>
  <c r="AJ10" i="27"/>
  <c r="AI10" i="27"/>
  <c r="AG10" i="27"/>
  <c r="AB10" i="27"/>
  <c r="BF10" i="27" s="1"/>
  <c r="AY9" i="27"/>
  <c r="AJ9" i="27"/>
  <c r="AI9" i="27"/>
  <c r="AG9" i="27"/>
  <c r="AB9" i="27"/>
  <c r="AY8" i="27"/>
  <c r="AJ8" i="27"/>
  <c r="AI8" i="27"/>
  <c r="AG8" i="27"/>
  <c r="AB8" i="27"/>
  <c r="BF8" i="27"/>
  <c r="BH22" i="26"/>
  <c r="BG22" i="26"/>
  <c r="BD22" i="26"/>
  <c r="BC22" i="26"/>
  <c r="BA22" i="26"/>
  <c r="AZ22" i="26"/>
  <c r="AX22" i="26"/>
  <c r="AW22" i="26"/>
  <c r="AV22" i="26"/>
  <c r="AT22" i="26"/>
  <c r="AS22" i="26"/>
  <c r="AR22" i="26"/>
  <c r="AQ22" i="26"/>
  <c r="AP22" i="26"/>
  <c r="AO22" i="26"/>
  <c r="AN22" i="26"/>
  <c r="AM22" i="26"/>
  <c r="AL22" i="26"/>
  <c r="AK22" i="26"/>
  <c r="AH22" i="26"/>
  <c r="AF22" i="26"/>
  <c r="AE22" i="26"/>
  <c r="AE23" i="26" s="1"/>
  <c r="AE7" i="27" s="1"/>
  <c r="AE23" i="27" s="1"/>
  <c r="AE7" i="28" s="1"/>
  <c r="AE23" i="28" s="1"/>
  <c r="AE7" i="29" s="1"/>
  <c r="AE27" i="29" s="1"/>
  <c r="AE7" i="30" s="1"/>
  <c r="AD22" i="26"/>
  <c r="AC22" i="26"/>
  <c r="C13" i="38" s="1"/>
  <c r="Z22" i="26"/>
  <c r="Y22" i="26"/>
  <c r="X22" i="26"/>
  <c r="W22" i="26"/>
  <c r="V22" i="26"/>
  <c r="U22" i="26"/>
  <c r="T22" i="26"/>
  <c r="S22" i="26"/>
  <c r="R22" i="26"/>
  <c r="Q22" i="26"/>
  <c r="P22" i="26"/>
  <c r="O22" i="26"/>
  <c r="N22" i="26"/>
  <c r="M22" i="26"/>
  <c r="L22" i="26"/>
  <c r="K22" i="26"/>
  <c r="J22" i="26"/>
  <c r="I22" i="26"/>
  <c r="H22" i="26"/>
  <c r="G22" i="26"/>
  <c r="F22" i="26"/>
  <c r="E22" i="26"/>
  <c r="D22" i="26"/>
  <c r="AY21" i="26"/>
  <c r="AJ21" i="26"/>
  <c r="AI21" i="26"/>
  <c r="AG21" i="26"/>
  <c r="AB21" i="26"/>
  <c r="BF21" i="26"/>
  <c r="BE21" i="26"/>
  <c r="AY20" i="26"/>
  <c r="AJ20" i="26"/>
  <c r="AI20" i="26"/>
  <c r="AG20" i="26"/>
  <c r="AB20" i="26"/>
  <c r="BF20" i="26" s="1"/>
  <c r="AY19" i="26"/>
  <c r="AJ19" i="26"/>
  <c r="BE19" i="26" s="1"/>
  <c r="AI19" i="26"/>
  <c r="AG19" i="26"/>
  <c r="AB19" i="26"/>
  <c r="BF19" i="26"/>
  <c r="AY18" i="26"/>
  <c r="AJ18" i="26"/>
  <c r="AI18" i="26"/>
  <c r="AG18" i="26"/>
  <c r="AB18" i="26"/>
  <c r="BF18" i="26"/>
  <c r="AY17" i="26"/>
  <c r="AJ17" i="26"/>
  <c r="AI17" i="26"/>
  <c r="AG17" i="26"/>
  <c r="AB17" i="26"/>
  <c r="BF17" i="26"/>
  <c r="AY16" i="26"/>
  <c r="AJ16" i="26"/>
  <c r="BE16" i="26" s="1"/>
  <c r="AI16" i="26"/>
  <c r="AG16" i="26"/>
  <c r="AB16" i="26"/>
  <c r="BF16" i="26"/>
  <c r="AY15" i="26"/>
  <c r="AJ15" i="26"/>
  <c r="AI15" i="26"/>
  <c r="AG15" i="26"/>
  <c r="AB15" i="26"/>
  <c r="BF15" i="26" s="1"/>
  <c r="AY14" i="26"/>
  <c r="AJ14" i="26"/>
  <c r="AI14" i="26"/>
  <c r="AG14" i="26"/>
  <c r="AB14" i="26"/>
  <c r="BF14" i="26"/>
  <c r="AY13" i="26"/>
  <c r="AJ13" i="26"/>
  <c r="AI13" i="26"/>
  <c r="AG13" i="26"/>
  <c r="AB13" i="26"/>
  <c r="BF13" i="26" s="1"/>
  <c r="AY12" i="26"/>
  <c r="AJ12" i="26"/>
  <c r="AI12" i="26"/>
  <c r="AI22" i="26" s="1"/>
  <c r="AG12" i="26"/>
  <c r="AB12" i="26"/>
  <c r="BF12" i="26"/>
  <c r="AY11" i="26"/>
  <c r="AJ11" i="26"/>
  <c r="AI11" i="26"/>
  <c r="AG11" i="26"/>
  <c r="AG22" i="26" s="1"/>
  <c r="AB11" i="26"/>
  <c r="BF11" i="26"/>
  <c r="AY10" i="26"/>
  <c r="AJ10" i="26"/>
  <c r="AI10" i="26"/>
  <c r="AG10" i="26"/>
  <c r="AB10" i="26"/>
  <c r="AY9" i="26"/>
  <c r="BE9" i="26" s="1"/>
  <c r="AJ9" i="26"/>
  <c r="AI9" i="26"/>
  <c r="AG9" i="26"/>
  <c r="AB9" i="26"/>
  <c r="BF9" i="26"/>
  <c r="AY8" i="26"/>
  <c r="AJ8" i="26"/>
  <c r="AJ22" i="26" s="1"/>
  <c r="AI8" i="26"/>
  <c r="AG8" i="26"/>
  <c r="AB8" i="26"/>
  <c r="BF8" i="26"/>
  <c r="BH23" i="36"/>
  <c r="BG23" i="36"/>
  <c r="BD23" i="36"/>
  <c r="BC23" i="36"/>
  <c r="BA23" i="36"/>
  <c r="AZ23" i="36"/>
  <c r="AX23" i="36"/>
  <c r="AW23" i="36"/>
  <c r="AV23" i="36"/>
  <c r="AT23" i="36"/>
  <c r="AS23" i="36"/>
  <c r="AR23" i="36"/>
  <c r="AQ23" i="36"/>
  <c r="AP23" i="36"/>
  <c r="AO23" i="36"/>
  <c r="AN23" i="36"/>
  <c r="AM23" i="36"/>
  <c r="AL23" i="36"/>
  <c r="AK23" i="36"/>
  <c r="AH23" i="36"/>
  <c r="AF23" i="36"/>
  <c r="AE23" i="36"/>
  <c r="AE24" i="36" s="1"/>
  <c r="AE7" i="26" s="1"/>
  <c r="AD23" i="36"/>
  <c r="AC23" i="36"/>
  <c r="C12" i="38"/>
  <c r="Z23" i="36"/>
  <c r="Y23" i="36"/>
  <c r="X23" i="36"/>
  <c r="W23" i="36"/>
  <c r="V23" i="36"/>
  <c r="U24" i="36" s="1"/>
  <c r="U7" i="26" s="1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G23" i="36"/>
  <c r="F23" i="36"/>
  <c r="E23" i="36"/>
  <c r="D23" i="36"/>
  <c r="AY22" i="36"/>
  <c r="AJ22" i="36"/>
  <c r="BE22" i="36" s="1"/>
  <c r="AI22" i="36"/>
  <c r="AG22" i="36"/>
  <c r="AB22" i="36"/>
  <c r="BF22" i="36"/>
  <c r="AY21" i="36"/>
  <c r="AJ21" i="36"/>
  <c r="BE21" i="36"/>
  <c r="AI21" i="36"/>
  <c r="AG21" i="36"/>
  <c r="AB21" i="36"/>
  <c r="BF21" i="36"/>
  <c r="AY20" i="36"/>
  <c r="AJ20" i="36"/>
  <c r="BE20" i="36" s="1"/>
  <c r="AI20" i="36"/>
  <c r="AG20" i="36"/>
  <c r="AB20" i="36"/>
  <c r="BF20" i="36" s="1"/>
  <c r="AY19" i="36"/>
  <c r="AJ19" i="36"/>
  <c r="AG19" i="36"/>
  <c r="AB19" i="36"/>
  <c r="BF19" i="36" s="1"/>
  <c r="AY18" i="36"/>
  <c r="AJ18" i="36"/>
  <c r="AG18" i="36"/>
  <c r="AB18" i="36"/>
  <c r="BF18" i="36" s="1"/>
  <c r="AY17" i="36"/>
  <c r="AJ17" i="36"/>
  <c r="AG17" i="36"/>
  <c r="AB17" i="36"/>
  <c r="BF17" i="36"/>
  <c r="AY15" i="36"/>
  <c r="AJ15" i="36"/>
  <c r="AI15" i="36"/>
  <c r="AG15" i="36"/>
  <c r="AB15" i="36"/>
  <c r="BF15" i="36" s="1"/>
  <c r="AY14" i="36"/>
  <c r="BE14" i="36"/>
  <c r="AJ14" i="36"/>
  <c r="AI14" i="36"/>
  <c r="AG14" i="36"/>
  <c r="AB14" i="36"/>
  <c r="BF14" i="36" s="1"/>
  <c r="AY13" i="36"/>
  <c r="AJ13" i="36"/>
  <c r="AI13" i="36"/>
  <c r="AG13" i="36"/>
  <c r="AB13" i="36"/>
  <c r="BF13" i="36" s="1"/>
  <c r="AY12" i="36"/>
  <c r="AJ12" i="36"/>
  <c r="BE12" i="36" s="1"/>
  <c r="AI12" i="36"/>
  <c r="AG12" i="36"/>
  <c r="AB12" i="36"/>
  <c r="BF12" i="36" s="1"/>
  <c r="AY11" i="36"/>
  <c r="AJ11" i="36"/>
  <c r="AI11" i="36"/>
  <c r="AG11" i="36"/>
  <c r="AB11" i="36"/>
  <c r="AY10" i="36"/>
  <c r="AJ10" i="36"/>
  <c r="BE10" i="36" s="1"/>
  <c r="AI10" i="36"/>
  <c r="AG10" i="36"/>
  <c r="AB10" i="36"/>
  <c r="BF10" i="36" s="1"/>
  <c r="AY9" i="36"/>
  <c r="AJ9" i="36"/>
  <c r="AI9" i="36"/>
  <c r="AI23" i="36" s="1"/>
  <c r="AG9" i="36"/>
  <c r="AB9" i="36"/>
  <c r="BF9" i="36"/>
  <c r="AY8" i="36"/>
  <c r="AJ8" i="36"/>
  <c r="AI8" i="36"/>
  <c r="AG8" i="36"/>
  <c r="AB8" i="36"/>
  <c r="BF8" i="36" s="1"/>
  <c r="T22" i="18"/>
  <c r="S22" i="18"/>
  <c r="T23" i="18"/>
  <c r="T7" i="36" s="1"/>
  <c r="H22" i="18"/>
  <c r="G22" i="18"/>
  <c r="H23" i="18" s="1"/>
  <c r="F22" i="18"/>
  <c r="F23" i="18" s="1"/>
  <c r="E22" i="18"/>
  <c r="AT22" i="18"/>
  <c r="AT23" i="18"/>
  <c r="AT7" i="36" s="1"/>
  <c r="AT24" i="36"/>
  <c r="AT7" i="26" s="1"/>
  <c r="AT23" i="26" s="1"/>
  <c r="AT7" i="27" s="1"/>
  <c r="AT23" i="27" s="1"/>
  <c r="AT7" i="28" s="1"/>
  <c r="AT23" i="28" s="1"/>
  <c r="AT7" i="29" s="1"/>
  <c r="AT27" i="29" s="1"/>
  <c r="AT7" i="30"/>
  <c r="AT23" i="30"/>
  <c r="AT7" i="31" s="1"/>
  <c r="AT23" i="31" s="1"/>
  <c r="AT7" i="32" s="1"/>
  <c r="AT24" i="32" s="1"/>
  <c r="AT7" i="33" s="1"/>
  <c r="AT24" i="33" s="1"/>
  <c r="AT7" i="34" s="1"/>
  <c r="AT24" i="34" s="1"/>
  <c r="AT7" i="35" s="1"/>
  <c r="AT29" i="35" s="1"/>
  <c r="BH22" i="18"/>
  <c r="BH23" i="18" s="1"/>
  <c r="BH7" i="36" s="1"/>
  <c r="BH24" i="36" s="1"/>
  <c r="BH7" i="26" s="1"/>
  <c r="BH23" i="26" s="1"/>
  <c r="BH7" i="27" s="1"/>
  <c r="BH23" i="27" s="1"/>
  <c r="BH7" i="28" s="1"/>
  <c r="BH23" i="28"/>
  <c r="BH7" i="29" s="1"/>
  <c r="BH27" i="29"/>
  <c r="BH7" i="30" s="1"/>
  <c r="BH23" i="30" s="1"/>
  <c r="BH7" i="31" s="1"/>
  <c r="BH23" i="31" s="1"/>
  <c r="BH7" i="32" s="1"/>
  <c r="BH24" i="32" s="1"/>
  <c r="BH7" i="33" s="1"/>
  <c r="BH24" i="33" s="1"/>
  <c r="BH7" i="34" s="1"/>
  <c r="BH24" i="34" s="1"/>
  <c r="BH7" i="35" s="1"/>
  <c r="BH29" i="35" s="1"/>
  <c r="X22" i="18"/>
  <c r="W22" i="18"/>
  <c r="V22" i="18"/>
  <c r="U22" i="18"/>
  <c r="V23" i="18" s="1"/>
  <c r="U23" i="18"/>
  <c r="U7" i="36"/>
  <c r="AI9" i="18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G10" i="18"/>
  <c r="AG11" i="18"/>
  <c r="AG12" i="18"/>
  <c r="AG13" i="18"/>
  <c r="AG14" i="18"/>
  <c r="AG15" i="18"/>
  <c r="AG16" i="18"/>
  <c r="AG17" i="18"/>
  <c r="AG18" i="18"/>
  <c r="AG19" i="18"/>
  <c r="AG20" i="18"/>
  <c r="AG21" i="18"/>
  <c r="AG9" i="18"/>
  <c r="D42" i="41"/>
  <c r="V42" i="41"/>
  <c r="D41" i="41"/>
  <c r="V41" i="41"/>
  <c r="D40" i="41"/>
  <c r="V40" i="41"/>
  <c r="D39" i="41"/>
  <c r="V39" i="41"/>
  <c r="D38" i="41"/>
  <c r="D37" i="41" s="1"/>
  <c r="V38" i="41"/>
  <c r="D36" i="41"/>
  <c r="V36" i="41"/>
  <c r="D35" i="41"/>
  <c r="V35" i="41"/>
  <c r="D34" i="41"/>
  <c r="V34" i="41"/>
  <c r="D33" i="41"/>
  <c r="V33" i="41"/>
  <c r="D32" i="41"/>
  <c r="V32" i="41"/>
  <c r="D31" i="41"/>
  <c r="V31" i="41"/>
  <c r="D30" i="41"/>
  <c r="V30" i="41"/>
  <c r="T28" i="41"/>
  <c r="D27" i="41"/>
  <c r="V27" i="41" s="1"/>
  <c r="O35" i="38"/>
  <c r="F23" i="38"/>
  <c r="E36" i="38"/>
  <c r="AN22" i="18"/>
  <c r="AN23" i="18"/>
  <c r="AN7" i="36" s="1"/>
  <c r="AN24" i="36" s="1"/>
  <c r="AN7" i="26" s="1"/>
  <c r="AN23" i="26"/>
  <c r="AN7" i="27" s="1"/>
  <c r="AN23" i="27" s="1"/>
  <c r="AN7" i="28" s="1"/>
  <c r="AN23" i="28" s="1"/>
  <c r="AN7" i="29" s="1"/>
  <c r="AN27" i="29"/>
  <c r="AN7" i="30" s="1"/>
  <c r="AN23" i="30" s="1"/>
  <c r="AN7" i="31" s="1"/>
  <c r="AN23" i="31"/>
  <c r="AN7" i="32" s="1"/>
  <c r="AN24" i="32" s="1"/>
  <c r="AN7" i="33" s="1"/>
  <c r="AN24" i="33" s="1"/>
  <c r="AN7" i="34" s="1"/>
  <c r="AN24" i="34" s="1"/>
  <c r="AN7" i="35" s="1"/>
  <c r="AN29" i="35" s="1"/>
  <c r="AS22" i="18"/>
  <c r="AS23" i="18" s="1"/>
  <c r="AS7" i="36"/>
  <c r="AS24" i="36"/>
  <c r="AY21" i="18"/>
  <c r="BE21" i="18" s="1"/>
  <c r="AJ21" i="18"/>
  <c r="AB21" i="18"/>
  <c r="BF21" i="18"/>
  <c r="AK22" i="18"/>
  <c r="AL22" i="18"/>
  <c r="AL23" i="18"/>
  <c r="AL7" i="36"/>
  <c r="AL24" i="36"/>
  <c r="AL7" i="26" s="1"/>
  <c r="AL23" i="26" s="1"/>
  <c r="AJ10" i="18"/>
  <c r="K22" i="18"/>
  <c r="N22" i="18"/>
  <c r="AJ8" i="18"/>
  <c r="AJ12" i="18"/>
  <c r="AJ13" i="18"/>
  <c r="AJ14" i="18"/>
  <c r="BE14" i="18"/>
  <c r="AJ15" i="18"/>
  <c r="AJ16" i="18"/>
  <c r="AJ17" i="18"/>
  <c r="AJ18" i="18"/>
  <c r="AJ19" i="18"/>
  <c r="AJ20" i="18"/>
  <c r="AF22" i="18"/>
  <c r="AH22" i="18"/>
  <c r="AY19" i="18"/>
  <c r="AB19" i="18"/>
  <c r="BF19" i="18"/>
  <c r="AY20" i="18"/>
  <c r="AB20" i="18"/>
  <c r="BF20" i="18" s="1"/>
  <c r="AY15" i="18"/>
  <c r="BE15" i="18" s="1"/>
  <c r="AB15" i="18"/>
  <c r="BF15" i="18" s="1"/>
  <c r="AM22" i="18"/>
  <c r="AM23" i="18"/>
  <c r="AM7" i="36" s="1"/>
  <c r="AM24" i="36" s="1"/>
  <c r="AM7" i="26" s="1"/>
  <c r="AM23" i="26" s="1"/>
  <c r="AM7" i="27" s="1"/>
  <c r="AM23" i="27"/>
  <c r="AM7" i="28" s="1"/>
  <c r="AM23" i="28" s="1"/>
  <c r="AM7" i="29" s="1"/>
  <c r="AM27" i="29"/>
  <c r="AM7" i="30" s="1"/>
  <c r="AM23" i="30" s="1"/>
  <c r="AM7" i="31" s="1"/>
  <c r="AM23" i="31" s="1"/>
  <c r="AM7" i="32" s="1"/>
  <c r="AM24" i="32" s="1"/>
  <c r="AM7" i="33" s="1"/>
  <c r="AM24" i="33" s="1"/>
  <c r="AM7" i="34" s="1"/>
  <c r="AM24" i="34" s="1"/>
  <c r="AM7" i="35" s="1"/>
  <c r="AM29" i="35" s="1"/>
  <c r="AP22" i="18"/>
  <c r="AP23" i="18"/>
  <c r="AP7" i="36"/>
  <c r="AP24" i="36" s="1"/>
  <c r="AP7" i="26" s="1"/>
  <c r="AP23" i="26" s="1"/>
  <c r="AP7" i="27" s="1"/>
  <c r="AP23" i="27" s="1"/>
  <c r="AP7" i="28" s="1"/>
  <c r="AP23" i="28"/>
  <c r="AP7" i="29" s="1"/>
  <c r="AP27" i="29" s="1"/>
  <c r="AP7" i="30" s="1"/>
  <c r="AP23" i="30"/>
  <c r="AP7" i="31" s="1"/>
  <c r="AP23" i="31" s="1"/>
  <c r="AP7" i="32" s="1"/>
  <c r="AP24" i="32" s="1"/>
  <c r="AP7" i="33" s="1"/>
  <c r="AP24" i="33" s="1"/>
  <c r="AP7" i="34" s="1"/>
  <c r="AP24" i="34" s="1"/>
  <c r="AP7" i="35" s="1"/>
  <c r="AP29" i="35" s="1"/>
  <c r="AQ22" i="18"/>
  <c r="AQ23" i="18" s="1"/>
  <c r="AQ7" i="36" s="1"/>
  <c r="AQ24" i="36" s="1"/>
  <c r="AQ7" i="26" s="1"/>
  <c r="AQ23" i="26"/>
  <c r="AQ7" i="27" s="1"/>
  <c r="AQ23" i="27" s="1"/>
  <c r="AQ7" i="28" s="1"/>
  <c r="AQ23" i="28" s="1"/>
  <c r="AQ7" i="29" s="1"/>
  <c r="AQ27" i="29" s="1"/>
  <c r="AQ7" i="30" s="1"/>
  <c r="AQ23" i="30" s="1"/>
  <c r="AQ7" i="31" s="1"/>
  <c r="AQ23" i="31" s="1"/>
  <c r="AQ7" i="32" s="1"/>
  <c r="AQ24" i="32" s="1"/>
  <c r="AQ7" i="33" s="1"/>
  <c r="AQ24" i="33" s="1"/>
  <c r="AQ7" i="34" s="1"/>
  <c r="AQ24" i="34" s="1"/>
  <c r="AQ7" i="35" s="1"/>
  <c r="AQ29" i="35" s="1"/>
  <c r="AR22" i="18"/>
  <c r="AR23" i="18"/>
  <c r="AR7" i="36" s="1"/>
  <c r="AR24" i="36" s="1"/>
  <c r="AR7" i="26" s="1"/>
  <c r="AR23" i="26" s="1"/>
  <c r="AR7" i="27" s="1"/>
  <c r="AR23" i="27" s="1"/>
  <c r="AR7" i="28" s="1"/>
  <c r="AR23" i="28" s="1"/>
  <c r="AR7" i="29" s="1"/>
  <c r="AR27" i="29" s="1"/>
  <c r="AR7" i="30" s="1"/>
  <c r="AR23" i="30"/>
  <c r="AR7" i="31" s="1"/>
  <c r="AR23" i="31" s="1"/>
  <c r="AR7" i="32" s="1"/>
  <c r="AR24" i="32" s="1"/>
  <c r="AR7" i="33" s="1"/>
  <c r="AR24" i="33" s="1"/>
  <c r="AR7" i="34" s="1"/>
  <c r="AR24" i="34" s="1"/>
  <c r="AR7" i="35" s="1"/>
  <c r="AR29" i="35" s="1"/>
  <c r="H18" i="41" s="1"/>
  <c r="AV22" i="18"/>
  <c r="AV23" i="18" s="1"/>
  <c r="AV7" i="36"/>
  <c r="AD22" i="18"/>
  <c r="AD23" i="18" s="1"/>
  <c r="AD7" i="36" s="1"/>
  <c r="AD24" i="36" s="1"/>
  <c r="AD7" i="26" s="1"/>
  <c r="AD23" i="26" s="1"/>
  <c r="AD7" i="27" s="1"/>
  <c r="AD23" i="27" s="1"/>
  <c r="AD7" i="28" s="1"/>
  <c r="AW22" i="18"/>
  <c r="AB10" i="18"/>
  <c r="BF10" i="18"/>
  <c r="AB11" i="18"/>
  <c r="BF11" i="18"/>
  <c r="AB12" i="18"/>
  <c r="AB13" i="18"/>
  <c r="BF13" i="18"/>
  <c r="AB14" i="18"/>
  <c r="BF14" i="18"/>
  <c r="AB16" i="18"/>
  <c r="BF16" i="18"/>
  <c r="AB17" i="18"/>
  <c r="BF17" i="18"/>
  <c r="AB18" i="18"/>
  <c r="BF18" i="18"/>
  <c r="AE22" i="18"/>
  <c r="AE23" i="18"/>
  <c r="AE7" i="36"/>
  <c r="BD22" i="18"/>
  <c r="BD23" i="18"/>
  <c r="BD7" i="36" s="1"/>
  <c r="BD24" i="36" s="1"/>
  <c r="BD7" i="26" s="1"/>
  <c r="BD23" i="26" s="1"/>
  <c r="BD7" i="27" s="1"/>
  <c r="BD23" i="27" s="1"/>
  <c r="BC22" i="18"/>
  <c r="BC23" i="18"/>
  <c r="BC7" i="36"/>
  <c r="BC24" i="36"/>
  <c r="BC7" i="26" s="1"/>
  <c r="BC23" i="26" s="1"/>
  <c r="BC7" i="27" s="1"/>
  <c r="BC23" i="27" s="1"/>
  <c r="BC7" i="28" s="1"/>
  <c r="BC23" i="28"/>
  <c r="BC7" i="29"/>
  <c r="BC27" i="29" s="1"/>
  <c r="BC7" i="30" s="1"/>
  <c r="BC23" i="30" s="1"/>
  <c r="BC7" i="31" s="1"/>
  <c r="BC23" i="31" s="1"/>
  <c r="BC7" i="32" s="1"/>
  <c r="BC24" i="32" s="1"/>
  <c r="BC7" i="33" s="1"/>
  <c r="BC24" i="33"/>
  <c r="BC7" i="34" s="1"/>
  <c r="BC24" i="34" s="1"/>
  <c r="BC7" i="35" s="1"/>
  <c r="BC29" i="35" s="1"/>
  <c r="BA22" i="18"/>
  <c r="BA23" i="18" s="1"/>
  <c r="BA7" i="36"/>
  <c r="BA24" i="36"/>
  <c r="BA7" i="26" s="1"/>
  <c r="BA23" i="26" s="1"/>
  <c r="BA7" i="27" s="1"/>
  <c r="BA23" i="27" s="1"/>
  <c r="BA7" i="28" s="1"/>
  <c r="BA23" i="28" s="1"/>
  <c r="BA7" i="29" s="1"/>
  <c r="BA27" i="29" s="1"/>
  <c r="BA7" i="30" s="1"/>
  <c r="BA23" i="30" s="1"/>
  <c r="AZ22" i="18"/>
  <c r="AY18" i="18"/>
  <c r="BE18" i="18"/>
  <c r="AY16" i="18"/>
  <c r="AY14" i="18"/>
  <c r="AY13" i="18"/>
  <c r="BE13" i="18"/>
  <c r="AY11" i="18"/>
  <c r="AY10" i="18"/>
  <c r="BE10" i="18"/>
  <c r="AY9" i="18"/>
  <c r="AY8" i="18"/>
  <c r="BE8" i="18" s="1"/>
  <c r="R22" i="18"/>
  <c r="Q22" i="18"/>
  <c r="O22" i="18"/>
  <c r="O23" i="18" s="1"/>
  <c r="O7" i="36" s="1"/>
  <c r="P22" i="18"/>
  <c r="Z22" i="18"/>
  <c r="BG22" i="18"/>
  <c r="BG23" i="18"/>
  <c r="BG7" i="36" s="1"/>
  <c r="BG24" i="36" s="1"/>
  <c r="BG7" i="26" s="1"/>
  <c r="BG23" i="26" s="1"/>
  <c r="BG7" i="27" s="1"/>
  <c r="BG23" i="27" s="1"/>
  <c r="BG7" i="28" s="1"/>
  <c r="BG23" i="28" s="1"/>
  <c r="BG7" i="29" s="1"/>
  <c r="BG27" i="29" s="1"/>
  <c r="BG7" i="30"/>
  <c r="BG23" i="30"/>
  <c r="BG7" i="31" s="1"/>
  <c r="BG23" i="31" s="1"/>
  <c r="BG7" i="32" s="1"/>
  <c r="BG24" i="32" s="1"/>
  <c r="BG7" i="33" s="1"/>
  <c r="BG24" i="33" s="1"/>
  <c r="BG7" i="34" s="1"/>
  <c r="BG24" i="34" s="1"/>
  <c r="BG7" i="35" s="1"/>
  <c r="BG29" i="35" s="1"/>
  <c r="J22" i="18"/>
  <c r="D22" i="18"/>
  <c r="I22" i="18"/>
  <c r="AX22" i="18"/>
  <c r="AW23" i="18" s="1"/>
  <c r="AW7" i="36"/>
  <c r="AY12" i="18"/>
  <c r="Y22" i="18"/>
  <c r="Y23" i="18" s="1"/>
  <c r="Y7" i="36"/>
  <c r="Y24" i="36" s="1"/>
  <c r="Y7" i="26" s="1"/>
  <c r="AY17" i="18"/>
  <c r="AB9" i="18"/>
  <c r="BF9" i="18" s="1"/>
  <c r="AB8" i="18"/>
  <c r="AJ11" i="18"/>
  <c r="L22" i="18"/>
  <c r="L23" i="18" s="1"/>
  <c r="L7" i="36" s="1"/>
  <c r="AO22" i="18"/>
  <c r="AO23" i="18"/>
  <c r="AO7" i="36" s="1"/>
  <c r="AO24" i="36"/>
  <c r="AO7" i="26" s="1"/>
  <c r="AO23" i="26" s="1"/>
  <c r="AO7" i="27"/>
  <c r="AO23" i="27" s="1"/>
  <c r="AO7" i="28" s="1"/>
  <c r="AO23" i="28" s="1"/>
  <c r="AO7" i="29" s="1"/>
  <c r="AO27" i="29" s="1"/>
  <c r="M22" i="18"/>
  <c r="AC22" i="18"/>
  <c r="C11" i="38"/>
  <c r="AG8" i="18"/>
  <c r="AG22" i="18"/>
  <c r="AI8" i="18"/>
  <c r="AI22" i="18" s="1"/>
  <c r="V7" i="36"/>
  <c r="V24" i="36"/>
  <c r="V7" i="26"/>
  <c r="V23" i="26" s="1"/>
  <c r="V7" i="27" s="1"/>
  <c r="BF8" i="29"/>
  <c r="BE11" i="31"/>
  <c r="BE14" i="33"/>
  <c r="V37" i="41"/>
  <c r="BE18" i="27"/>
  <c r="BE8" i="29"/>
  <c r="BF11" i="29"/>
  <c r="BF11" i="36"/>
  <c r="BF10" i="26"/>
  <c r="BF22" i="26" s="1"/>
  <c r="BE16" i="18"/>
  <c r="BE13" i="26"/>
  <c r="BE18" i="31"/>
  <c r="BE19" i="35"/>
  <c r="BE17" i="18"/>
  <c r="BE8" i="27"/>
  <c r="AX23" i="18"/>
  <c r="AX7" i="36" s="1"/>
  <c r="AX24" i="36" s="1"/>
  <c r="AX7" i="26" s="1"/>
  <c r="BF16" i="27"/>
  <c r="BE10" i="31"/>
  <c r="BE13" i="33"/>
  <c r="BE20" i="32"/>
  <c r="BE15" i="28"/>
  <c r="AU27" i="29"/>
  <c r="AU7" i="30" s="1"/>
  <c r="AU23" i="30" s="1"/>
  <c r="AU7" i="31" s="1"/>
  <c r="AU23" i="31" s="1"/>
  <c r="AU7" i="32" s="1"/>
  <c r="AU24" i="32" s="1"/>
  <c r="AU7" i="33" s="1"/>
  <c r="AU24" i="33" s="1"/>
  <c r="AU7" i="34" s="1"/>
  <c r="AU24" i="34"/>
  <c r="AU7" i="35" s="1"/>
  <c r="AU29" i="35" s="1"/>
  <c r="BD7" i="28"/>
  <c r="BD23" i="28" s="1"/>
  <c r="BD7" i="29" s="1"/>
  <c r="BD27" i="29" s="1"/>
  <c r="BD7" i="30" s="1"/>
  <c r="BD23" i="30" s="1"/>
  <c r="BD7" i="31" s="1"/>
  <c r="BD23" i="31" s="1"/>
  <c r="BD7" i="32" s="1"/>
  <c r="BD24" i="32" s="1"/>
  <c r="BD7" i="33" s="1"/>
  <c r="BD24" i="33" s="1"/>
  <c r="BD7" i="34" s="1"/>
  <c r="BD24" i="34" s="1"/>
  <c r="BD7" i="35" s="1"/>
  <c r="BD29" i="35" s="1"/>
  <c r="T18" i="41" s="1"/>
  <c r="AO7" i="30"/>
  <c r="AO23" i="30" s="1"/>
  <c r="AO7" i="31" s="1"/>
  <c r="AO23" i="31" s="1"/>
  <c r="AO7" i="32" s="1"/>
  <c r="AO24" i="32" s="1"/>
  <c r="AO7" i="33" s="1"/>
  <c r="AO24" i="33" s="1"/>
  <c r="AO7" i="34" s="1"/>
  <c r="AO24" i="34" s="1"/>
  <c r="AO7" i="35" s="1"/>
  <c r="AO29" i="35" s="1"/>
  <c r="BE11" i="36"/>
  <c r="BA7" i="31"/>
  <c r="BA23" i="31" s="1"/>
  <c r="BA7" i="32" s="1"/>
  <c r="BA24" i="32" s="1"/>
  <c r="BA7" i="33" s="1"/>
  <c r="BA24" i="33" s="1"/>
  <c r="BA7" i="34" s="1"/>
  <c r="BA24" i="34" s="1"/>
  <c r="BA7" i="35" s="1"/>
  <c r="BA29" i="35" s="1"/>
  <c r="E24" i="44" s="1"/>
  <c r="AS7" i="26"/>
  <c r="AS23" i="26"/>
  <c r="AS7" i="27" s="1"/>
  <c r="AS23" i="27" s="1"/>
  <c r="AS7" i="28" s="1"/>
  <c r="AS23" i="28" s="1"/>
  <c r="AS7" i="29" s="1"/>
  <c r="AS27" i="29" s="1"/>
  <c r="AS7" i="30" s="1"/>
  <c r="AS23" i="30" s="1"/>
  <c r="AS7" i="31"/>
  <c r="AS23" i="31" s="1"/>
  <c r="AS7" i="32" s="1"/>
  <c r="AS24" i="32" s="1"/>
  <c r="AS7" i="33" s="1"/>
  <c r="AS24" i="33" s="1"/>
  <c r="AS7" i="34" s="1"/>
  <c r="AS24" i="34" s="1"/>
  <c r="AS7" i="35" s="1"/>
  <c r="AS29" i="35" s="1"/>
  <c r="BE12" i="18"/>
  <c r="H7" i="36"/>
  <c r="BF12" i="18"/>
  <c r="S23" i="18"/>
  <c r="S7" i="36" s="1"/>
  <c r="BE8" i="35"/>
  <c r="BF8" i="34"/>
  <c r="BE20" i="34"/>
  <c r="BE16" i="34"/>
  <c r="AA22" i="31"/>
  <c r="BF8" i="18"/>
  <c r="M23" i="18"/>
  <c r="M7" i="36" s="1"/>
  <c r="AC23" i="18"/>
  <c r="AC7" i="36" s="1"/>
  <c r="AC24" i="36" s="1"/>
  <c r="AC7" i="26"/>
  <c r="AC23" i="26"/>
  <c r="AC7" i="27" s="1"/>
  <c r="T24" i="36"/>
  <c r="T7" i="26" s="1"/>
  <c r="BF14" i="29"/>
  <c r="X23" i="18"/>
  <c r="X7" i="36"/>
  <c r="W23" i="18"/>
  <c r="W7" i="36" s="1"/>
  <c r="W24" i="36" s="1"/>
  <c r="W7" i="26" s="1"/>
  <c r="BF8" i="32"/>
  <c r="BE11" i="33"/>
  <c r="R23" i="18"/>
  <c r="R7" i="36" s="1"/>
  <c r="R24" i="36" s="1"/>
  <c r="R7" i="26" s="1"/>
  <c r="BE12" i="26"/>
  <c r="AA22" i="27"/>
  <c r="BF8" i="28"/>
  <c r="BE15" i="36"/>
  <c r="J23" i="18"/>
  <c r="J7" i="36" s="1"/>
  <c r="BE16" i="32"/>
  <c r="BE15" i="26"/>
  <c r="BE12" i="31"/>
  <c r="AA23" i="32"/>
  <c r="BE8" i="32"/>
  <c r="Z23" i="18"/>
  <c r="Z7" i="36"/>
  <c r="BF16" i="30"/>
  <c r="BE8" i="31"/>
  <c r="AJ22" i="31"/>
  <c r="BE23" i="29"/>
  <c r="BE9" i="29"/>
  <c r="BE19" i="31"/>
  <c r="AB23" i="34"/>
  <c r="BF9" i="34"/>
  <c r="G23" i="18"/>
  <c r="G7" i="36" s="1"/>
  <c r="AI26" i="29"/>
  <c r="AA22" i="18"/>
  <c r="AA23" i="18" s="1"/>
  <c r="AA7" i="36" s="1"/>
  <c r="BE20" i="26"/>
  <c r="BE21" i="32"/>
  <c r="BE11" i="32"/>
  <c r="AJ23" i="34"/>
  <c r="BE9" i="36"/>
  <c r="BE16" i="29"/>
  <c r="BE9" i="31"/>
  <c r="BE21" i="29"/>
  <c r="BE20" i="35"/>
  <c r="BE14" i="29"/>
  <c r="BE8" i="30"/>
  <c r="AA23" i="33"/>
  <c r="AG23" i="18"/>
  <c r="AG7" i="36" s="1"/>
  <c r="AL7" i="27"/>
  <c r="AL23" i="27"/>
  <c r="AL7" i="28" s="1"/>
  <c r="AL23" i="28" s="1"/>
  <c r="AL7" i="29"/>
  <c r="AL27" i="29"/>
  <c r="AL7" i="30" s="1"/>
  <c r="AL23" i="30" s="1"/>
  <c r="AL7" i="31" s="1"/>
  <c r="AL23" i="31" s="1"/>
  <c r="AL7" i="32" s="1"/>
  <c r="AL24" i="32" s="1"/>
  <c r="AL7" i="33" s="1"/>
  <c r="AL24" i="33" s="1"/>
  <c r="AL7" i="34" s="1"/>
  <c r="AL24" i="34" s="1"/>
  <c r="AL7" i="35" s="1"/>
  <c r="AL29" i="35" s="1"/>
  <c r="AB22" i="26"/>
  <c r="AC23" i="27"/>
  <c r="AC7" i="28" s="1"/>
  <c r="AC23" i="28" s="1"/>
  <c r="AC7" i="29" s="1"/>
  <c r="AC27" i="29" s="1"/>
  <c r="AC7" i="30" s="1"/>
  <c r="AC23" i="30" s="1"/>
  <c r="AC7" i="31" s="1"/>
  <c r="AC23" i="31" s="1"/>
  <c r="AC7" i="32" s="1"/>
  <c r="AC24" i="32" s="1"/>
  <c r="AC7" i="33" s="1"/>
  <c r="AC24" i="33" s="1"/>
  <c r="AC7" i="34" s="1"/>
  <c r="AC24" i="34" s="1"/>
  <c r="AC7" i="35" s="1"/>
  <c r="AC29" i="35" s="1"/>
  <c r="Z24" i="36"/>
  <c r="Z7" i="26"/>
  <c r="Z23" i="26" s="1"/>
  <c r="Z7" i="27" s="1"/>
  <c r="BE13" i="36"/>
  <c r="AV24" i="36"/>
  <c r="AV7" i="26"/>
  <c r="AV23" i="26" s="1"/>
  <c r="AV7" i="27" s="1"/>
  <c r="AV23" i="27"/>
  <c r="AV7" i="28" s="1"/>
  <c r="AV23" i="28" s="1"/>
  <c r="AV7" i="29" s="1"/>
  <c r="AV27" i="29" s="1"/>
  <c r="AV7" i="30" s="1"/>
  <c r="AV23" i="30" s="1"/>
  <c r="AV7" i="31" s="1"/>
  <c r="AV23" i="31" s="1"/>
  <c r="AV7" i="32" s="1"/>
  <c r="AV24" i="32" s="1"/>
  <c r="AV7" i="33" s="1"/>
  <c r="AV24" i="33" s="1"/>
  <c r="AV7" i="34" s="1"/>
  <c r="AV24" i="34" s="1"/>
  <c r="AV7" i="35" s="1"/>
  <c r="AV29" i="35" s="1"/>
  <c r="AB22" i="18"/>
  <c r="F7" i="36"/>
  <c r="Q23" i="18"/>
  <c r="Q7" i="36" s="1"/>
  <c r="AI22" i="30"/>
  <c r="AH23" i="18"/>
  <c r="AH7" i="36" s="1"/>
  <c r="AI23" i="18"/>
  <c r="AI7" i="36"/>
  <c r="AA23" i="36"/>
  <c r="BE17" i="36"/>
  <c r="BE13" i="30"/>
  <c r="BE19" i="30"/>
  <c r="BE17" i="30"/>
  <c r="BE20" i="30"/>
  <c r="BE16" i="30"/>
  <c r="AY22" i="30"/>
  <c r="BF15" i="30"/>
  <c r="AB26" i="29"/>
  <c r="BF23" i="36"/>
  <c r="AG23" i="36"/>
  <c r="BE18" i="36"/>
  <c r="BE24" i="35"/>
  <c r="BE23" i="35"/>
  <c r="BE10" i="35"/>
  <c r="AG23" i="32"/>
  <c r="BE10" i="32"/>
  <c r="BF8" i="31"/>
  <c r="H33" i="44"/>
  <c r="D19" i="45"/>
  <c r="D31" i="45"/>
  <c r="D29" i="45"/>
  <c r="C17" i="45"/>
  <c r="C16" i="45"/>
  <c r="C18" i="45"/>
  <c r="BE22" i="35"/>
  <c r="BE17" i="35"/>
  <c r="AD23" i="28"/>
  <c r="AD7" i="29" s="1"/>
  <c r="AD27" i="29" s="1"/>
  <c r="AD7" i="30" s="1"/>
  <c r="AD23" i="30" s="1"/>
  <c r="AD7" i="31" s="1"/>
  <c r="AD23" i="31" s="1"/>
  <c r="AD7" i="32" s="1"/>
  <c r="AD24" i="32" s="1"/>
  <c r="AD7" i="33" s="1"/>
  <c r="AD24" i="33" s="1"/>
  <c r="AD7" i="34" s="1"/>
  <c r="AD24" i="34" s="1"/>
  <c r="AD7" i="35" s="1"/>
  <c r="AD29" i="35" s="1"/>
  <c r="AE23" i="30"/>
  <c r="AE7" i="31"/>
  <c r="AE23" i="31" s="1"/>
  <c r="AE7" i="32" s="1"/>
  <c r="AE24" i="32" s="1"/>
  <c r="AE7" i="33" s="1"/>
  <c r="AE24" i="33" s="1"/>
  <c r="AE7" i="34" s="1"/>
  <c r="AE24" i="34" s="1"/>
  <c r="AE7" i="35" s="1"/>
  <c r="AE29" i="35" s="1"/>
  <c r="G17" i="40" s="1"/>
  <c r="D17" i="40" s="1"/>
  <c r="U17" i="40" s="1"/>
  <c r="AA22" i="26"/>
  <c r="BE11" i="30"/>
  <c r="AJ28" i="35"/>
  <c r="BE11" i="26"/>
  <c r="C23" i="38"/>
  <c r="C36" i="38"/>
  <c r="H12" i="41"/>
  <c r="D12" i="41"/>
  <c r="V12" i="41" s="1"/>
  <c r="C14" i="45"/>
  <c r="G21" i="44"/>
  <c r="F32" i="44"/>
  <c r="D21" i="45"/>
  <c r="D33" i="45"/>
  <c r="C32" i="45"/>
  <c r="C30" i="45"/>
  <c r="C29" i="45" s="1"/>
  <c r="C23" i="45"/>
  <c r="C27" i="45"/>
  <c r="C24" i="45"/>
  <c r="C25" i="45"/>
  <c r="C22" i="45"/>
  <c r="C26" i="45"/>
  <c r="F26" i="45" l="1"/>
  <c r="H19" i="41"/>
  <c r="D26" i="44"/>
  <c r="W23" i="26"/>
  <c r="W7" i="27" s="1"/>
  <c r="W23" i="27" s="1"/>
  <c r="W7" i="28" s="1"/>
  <c r="F23" i="45"/>
  <c r="D23" i="44"/>
  <c r="H13" i="41"/>
  <c r="D18" i="41"/>
  <c r="V18" i="41" s="1"/>
  <c r="C21" i="45"/>
  <c r="C33" i="45" s="1"/>
  <c r="G13" i="40"/>
  <c r="D15" i="44"/>
  <c r="D24" i="44"/>
  <c r="H14" i="41"/>
  <c r="D18" i="44"/>
  <c r="F18" i="45" s="1"/>
  <c r="G16" i="40"/>
  <c r="F32" i="45"/>
  <c r="D32" i="44"/>
  <c r="H29" i="41"/>
  <c r="F22" i="45"/>
  <c r="H11" i="41"/>
  <c r="D22" i="44"/>
  <c r="H17" i="41"/>
  <c r="D25" i="44"/>
  <c r="BE8" i="36"/>
  <c r="AY23" i="36"/>
  <c r="Q24" i="36"/>
  <c r="Q7" i="26" s="1"/>
  <c r="Q23" i="26" s="1"/>
  <c r="Q7" i="27" s="1"/>
  <c r="AI24" i="36"/>
  <c r="AI7" i="26" s="1"/>
  <c r="AH24" i="36"/>
  <c r="AH7" i="26" s="1"/>
  <c r="AH23" i="26" s="1"/>
  <c r="AH7" i="27" s="1"/>
  <c r="BE22" i="30"/>
  <c r="AB23" i="36"/>
  <c r="BF11" i="28"/>
  <c r="BF22" i="28" s="1"/>
  <c r="AB22" i="28"/>
  <c r="H24" i="36"/>
  <c r="H7" i="26" s="1"/>
  <c r="H23" i="26" s="1"/>
  <c r="H7" i="27" s="1"/>
  <c r="G24" i="36"/>
  <c r="G7" i="26" s="1"/>
  <c r="AW24" i="36"/>
  <c r="AW7" i="26" s="1"/>
  <c r="AW23" i="26" s="1"/>
  <c r="AW7" i="27" s="1"/>
  <c r="AY22" i="18"/>
  <c r="BE9" i="18"/>
  <c r="AA24" i="36"/>
  <c r="AA7" i="26" s="1"/>
  <c r="AA23" i="26" s="1"/>
  <c r="AA7" i="27" s="1"/>
  <c r="F28" i="45"/>
  <c r="D28" i="44"/>
  <c r="H24" i="41"/>
  <c r="D24" i="41" s="1"/>
  <c r="V24" i="41" s="1"/>
  <c r="V23" i="27"/>
  <c r="V7" i="28" s="1"/>
  <c r="V23" i="28" s="1"/>
  <c r="V7" i="29" s="1"/>
  <c r="Y23" i="26"/>
  <c r="Y7" i="27" s="1"/>
  <c r="Y23" i="27" s="1"/>
  <c r="Y7" i="28" s="1"/>
  <c r="E25" i="44"/>
  <c r="T17" i="41"/>
  <c r="T16" i="41" s="1"/>
  <c r="F30" i="45"/>
  <c r="D30" i="44"/>
  <c r="D29" i="44" s="1"/>
  <c r="H26" i="41"/>
  <c r="E21" i="44"/>
  <c r="E33" i="44" s="1"/>
  <c r="C28" i="45"/>
  <c r="D34" i="45"/>
  <c r="T11" i="41"/>
  <c r="T10" i="41" s="1"/>
  <c r="T47" i="41" s="1"/>
  <c r="AB23" i="18"/>
  <c r="AB7" i="36" s="1"/>
  <c r="AB24" i="36" s="1"/>
  <c r="AB7" i="26" s="1"/>
  <c r="AI22" i="31"/>
  <c r="BE13" i="32"/>
  <c r="AJ23" i="32"/>
  <c r="AB28" i="35"/>
  <c r="BF8" i="35"/>
  <c r="BF28" i="35" s="1"/>
  <c r="BE17" i="27"/>
  <c r="BF9" i="32"/>
  <c r="BF23" i="32" s="1"/>
  <c r="AB23" i="32"/>
  <c r="X24" i="36"/>
  <c r="X7" i="26" s="1"/>
  <c r="X23" i="26" s="1"/>
  <c r="X7" i="27" s="1"/>
  <c r="AY23" i="32"/>
  <c r="BF22" i="18"/>
  <c r="BF23" i="34"/>
  <c r="S24" i="36"/>
  <c r="S7" i="26" s="1"/>
  <c r="S23" i="26" s="1"/>
  <c r="S7" i="27" s="1"/>
  <c r="BF9" i="27"/>
  <c r="BF22" i="27" s="1"/>
  <c r="AB22" i="27"/>
  <c r="AY22" i="27"/>
  <c r="BE9" i="27"/>
  <c r="BE10" i="27"/>
  <c r="AJ22" i="27"/>
  <c r="BF22" i="30"/>
  <c r="O17" i="38"/>
  <c r="BE14" i="26"/>
  <c r="BE10" i="26"/>
  <c r="BE12" i="27"/>
  <c r="BE16" i="28"/>
  <c r="AA22" i="30"/>
  <c r="BE18" i="30"/>
  <c r="O21" i="38"/>
  <c r="AA28" i="35"/>
  <c r="AJ23" i="33"/>
  <c r="AB22" i="30"/>
  <c r="AK23" i="18"/>
  <c r="AK7" i="36" s="1"/>
  <c r="AK24" i="36" s="1"/>
  <c r="AK7" i="26" s="1"/>
  <c r="AJ23" i="36"/>
  <c r="U23" i="26"/>
  <c r="U7" i="27" s="1"/>
  <c r="U23" i="27" s="1"/>
  <c r="U7" i="28" s="1"/>
  <c r="AY22" i="26"/>
  <c r="BE8" i="26"/>
  <c r="BE22" i="26" s="1"/>
  <c r="AI22" i="27"/>
  <c r="BE18" i="28"/>
  <c r="AJ22" i="28"/>
  <c r="K23" i="18"/>
  <c r="K7" i="36" s="1"/>
  <c r="AF23" i="18"/>
  <c r="AF7" i="36" s="1"/>
  <c r="AF24" i="36" s="1"/>
  <c r="AF7" i="26" s="1"/>
  <c r="N23" i="18"/>
  <c r="AG22" i="28"/>
  <c r="AY26" i="29"/>
  <c r="I18" i="38"/>
  <c r="O18" i="38" s="1"/>
  <c r="AY28" i="35"/>
  <c r="BE20" i="18"/>
  <c r="BE15" i="27"/>
  <c r="BE11" i="27"/>
  <c r="AA22" i="28"/>
  <c r="BF26" i="29"/>
  <c r="I11" i="38"/>
  <c r="O11" i="38" s="1"/>
  <c r="E16" i="44"/>
  <c r="P23" i="18"/>
  <c r="P7" i="36" s="1"/>
  <c r="P24" i="36" s="1"/>
  <c r="P7" i="26" s="1"/>
  <c r="AJ22" i="18"/>
  <c r="AJ23" i="18" s="1"/>
  <c r="AJ7" i="36" s="1"/>
  <c r="E23" i="18"/>
  <c r="BE18" i="26"/>
  <c r="AG22" i="31"/>
  <c r="BF9" i="31"/>
  <c r="BF22" i="31" s="1"/>
  <c r="AB22" i="31"/>
  <c r="BE19" i="36"/>
  <c r="BE18" i="29"/>
  <c r="BE26" i="29" s="1"/>
  <c r="BE10" i="29"/>
  <c r="AA26" i="29"/>
  <c r="BE20" i="31"/>
  <c r="BE22" i="31" s="1"/>
  <c r="AG23" i="34"/>
  <c r="BE10" i="34"/>
  <c r="AA23" i="34"/>
  <c r="O12" i="38"/>
  <c r="AI23" i="33"/>
  <c r="AB23" i="33"/>
  <c r="AG28" i="35"/>
  <c r="BE11" i="18"/>
  <c r="BE21" i="28"/>
  <c r="BE21" i="30"/>
  <c r="BE12" i="29"/>
  <c r="BE14" i="32"/>
  <c r="BE21" i="33"/>
  <c r="BE23" i="33" s="1"/>
  <c r="AI23" i="34"/>
  <c r="O19" i="38"/>
  <c r="I23" i="18"/>
  <c r="I7" i="36" s="1"/>
  <c r="I24" i="36" s="1"/>
  <c r="I7" i="26" s="1"/>
  <c r="O13" i="38"/>
  <c r="I13" i="38"/>
  <c r="AY22" i="28"/>
  <c r="BE14" i="28"/>
  <c r="BE22" i="28" s="1"/>
  <c r="O16" i="38"/>
  <c r="BE18" i="33"/>
  <c r="BE15" i="34"/>
  <c r="I22" i="38"/>
  <c r="O22" i="38" s="1"/>
  <c r="O15" i="38"/>
  <c r="BE18" i="32"/>
  <c r="BE22" i="34"/>
  <c r="AI28" i="35"/>
  <c r="AY23" i="33"/>
  <c r="BE18" i="35"/>
  <c r="BE28" i="35" s="1"/>
  <c r="BE19" i="29"/>
  <c r="BE21" i="34"/>
  <c r="BE9" i="34"/>
  <c r="O23" i="38" l="1"/>
  <c r="O36" i="38" s="1"/>
  <c r="C37" i="38" s="1"/>
  <c r="D29" i="41"/>
  <c r="H28" i="41"/>
  <c r="BE23" i="32"/>
  <c r="F29" i="45"/>
  <c r="AW23" i="27"/>
  <c r="AW7" i="28" s="1"/>
  <c r="AW23" i="28" s="1"/>
  <c r="AW7" i="29" s="1"/>
  <c r="BE23" i="36"/>
  <c r="D17" i="41"/>
  <c r="H16" i="41"/>
  <c r="H10" i="41"/>
  <c r="D11" i="41"/>
  <c r="D14" i="41"/>
  <c r="V14" i="41" s="1"/>
  <c r="L24" i="36"/>
  <c r="L7" i="26" s="1"/>
  <c r="K24" i="36"/>
  <c r="K7" i="26" s="1"/>
  <c r="K23" i="26" s="1"/>
  <c r="K7" i="27" s="1"/>
  <c r="O24" i="36"/>
  <c r="O7" i="26" s="1"/>
  <c r="O23" i="26" s="1"/>
  <c r="O7" i="27" s="1"/>
  <c r="BE22" i="27"/>
  <c r="V27" i="29"/>
  <c r="V7" i="30" s="1"/>
  <c r="V23" i="30" s="1"/>
  <c r="V7" i="31" s="1"/>
  <c r="AH23" i="27"/>
  <c r="AH7" i="28" s="1"/>
  <c r="AH23" i="28" s="1"/>
  <c r="AH7" i="29" s="1"/>
  <c r="E7" i="36"/>
  <c r="N7" i="36"/>
  <c r="BF23" i="18"/>
  <c r="U23" i="28"/>
  <c r="U7" i="29" s="1"/>
  <c r="U27" i="29" s="1"/>
  <c r="U7" i="30" s="1"/>
  <c r="J24" i="36"/>
  <c r="J7" i="26" s="1"/>
  <c r="J23" i="26" s="1"/>
  <c r="J7" i="27" s="1"/>
  <c r="BE22" i="18"/>
  <c r="G23" i="26"/>
  <c r="G7" i="27" s="1"/>
  <c r="G23" i="27" s="1"/>
  <c r="G7" i="28" s="1"/>
  <c r="AI23" i="26"/>
  <c r="AI7" i="27" s="1"/>
  <c r="AI23" i="27" s="1"/>
  <c r="AI7" i="28" s="1"/>
  <c r="AX23" i="26"/>
  <c r="AX7" i="27" s="1"/>
  <c r="AX23" i="27" s="1"/>
  <c r="AX7" i="28" s="1"/>
  <c r="R23" i="26"/>
  <c r="R7" i="27" s="1"/>
  <c r="R23" i="27" s="1"/>
  <c r="R7" i="28" s="1"/>
  <c r="E22" i="45"/>
  <c r="F21" i="45"/>
  <c r="F33" i="45" s="1"/>
  <c r="E30" i="45" s="1"/>
  <c r="E32" i="45"/>
  <c r="G32" i="45" s="1"/>
  <c r="E23" i="45"/>
  <c r="G23" i="45" s="1"/>
  <c r="D19" i="41"/>
  <c r="V19" i="41" s="1"/>
  <c r="E28" i="45"/>
  <c r="G28" i="45" s="1"/>
  <c r="D21" i="44"/>
  <c r="D13" i="40"/>
  <c r="D13" i="41"/>
  <c r="V13" i="41" s="1"/>
  <c r="S14" i="40"/>
  <c r="E14" i="44"/>
  <c r="X23" i="27"/>
  <c r="X7" i="28" s="1"/>
  <c r="X23" i="28" s="1"/>
  <c r="X7" i="29" s="1"/>
  <c r="BE23" i="34"/>
  <c r="AJ24" i="36"/>
  <c r="AJ7" i="26" s="1"/>
  <c r="AJ23" i="26" s="1"/>
  <c r="AJ7" i="27" s="1"/>
  <c r="I23" i="38"/>
  <c r="G36" i="38" s="1"/>
  <c r="G37" i="38" s="1"/>
  <c r="AB23" i="26"/>
  <c r="AB7" i="27" s="1"/>
  <c r="AB23" i="27" s="1"/>
  <c r="AB7" i="28" s="1"/>
  <c r="D26" i="41"/>
  <c r="V26" i="41" s="1"/>
  <c r="AZ23" i="18"/>
  <c r="AZ7" i="36" s="1"/>
  <c r="AY23" i="18"/>
  <c r="AY7" i="36" s="1"/>
  <c r="AY24" i="36" s="1"/>
  <c r="AY7" i="26" s="1"/>
  <c r="Q23" i="27"/>
  <c r="Q7" i="28" s="1"/>
  <c r="Q23" i="28" s="1"/>
  <c r="Q7" i="29" s="1"/>
  <c r="AG24" i="36"/>
  <c r="AG7" i="26" s="1"/>
  <c r="AG23" i="26" s="1"/>
  <c r="AG7" i="27" s="1"/>
  <c r="Z23" i="27"/>
  <c r="Z7" i="28" s="1"/>
  <c r="Z23" i="28" s="1"/>
  <c r="Z7" i="29" s="1"/>
  <c r="D16" i="40"/>
  <c r="G15" i="40"/>
  <c r="G12" i="40" s="1"/>
  <c r="G21" i="40" s="1"/>
  <c r="F15" i="45"/>
  <c r="D14" i="44"/>
  <c r="T23" i="26"/>
  <c r="T7" i="27" s="1"/>
  <c r="T23" i="27" s="1"/>
  <c r="T7" i="28" s="1"/>
  <c r="E26" i="45"/>
  <c r="G26" i="45" s="1"/>
  <c r="G30" i="45" l="1"/>
  <c r="Q27" i="29"/>
  <c r="Q7" i="30" s="1"/>
  <c r="Q23" i="30" s="1"/>
  <c r="Q7" i="31" s="1"/>
  <c r="D33" i="44"/>
  <c r="D20" i="44"/>
  <c r="G22" i="45"/>
  <c r="BF7" i="36"/>
  <c r="S23" i="27"/>
  <c r="S7" i="28" s="1"/>
  <c r="S23" i="28" s="1"/>
  <c r="S7" i="29" s="1"/>
  <c r="D15" i="40"/>
  <c r="U16" i="40"/>
  <c r="U15" i="40" s="1"/>
  <c r="E34" i="44"/>
  <c r="H13" i="44" s="1"/>
  <c r="E19" i="44"/>
  <c r="R23" i="28"/>
  <c r="R7" i="29" s="1"/>
  <c r="R27" i="29" s="1"/>
  <c r="R7" i="30" s="1"/>
  <c r="N24" i="36"/>
  <c r="N7" i="26" s="1"/>
  <c r="M24" i="36"/>
  <c r="M7" i="26" s="1"/>
  <c r="M23" i="26" s="1"/>
  <c r="M7" i="27" s="1"/>
  <c r="V11" i="41"/>
  <c r="O9" i="42" s="1"/>
  <c r="Q9" i="42" s="1"/>
  <c r="D10" i="41"/>
  <c r="I23" i="26"/>
  <c r="I7" i="27" s="1"/>
  <c r="I23" i="27" s="1"/>
  <c r="I7" i="28" s="1"/>
  <c r="Y23" i="28"/>
  <c r="Y7" i="29" s="1"/>
  <c r="Y27" i="29" s="1"/>
  <c r="Y7" i="30" s="1"/>
  <c r="D28" i="41"/>
  <c r="V28" i="41" s="1"/>
  <c r="V29" i="41"/>
  <c r="H23" i="27"/>
  <c r="H7" i="28" s="1"/>
  <c r="H23" i="28" s="1"/>
  <c r="H7" i="29" s="1"/>
  <c r="S12" i="40"/>
  <c r="S21" i="40" s="1"/>
  <c r="T48" i="41" s="1"/>
  <c r="U14" i="40"/>
  <c r="U13" i="40"/>
  <c r="D12" i="40"/>
  <c r="D21" i="40" s="1"/>
  <c r="P23" i="26"/>
  <c r="P7" i="27" s="1"/>
  <c r="P23" i="27" s="1"/>
  <c r="P7" i="28" s="1"/>
  <c r="AX23" i="28"/>
  <c r="AX7" i="29" s="1"/>
  <c r="AX27" i="29" s="1"/>
  <c r="AX7" i="30" s="1"/>
  <c r="BE23" i="18"/>
  <c r="BE7" i="36" s="1"/>
  <c r="L23" i="26"/>
  <c r="L7" i="27" s="1"/>
  <c r="L23" i="27" s="1"/>
  <c r="L7" i="28" s="1"/>
  <c r="D16" i="41"/>
  <c r="V16" i="41" s="1"/>
  <c r="O10" i="42" s="1"/>
  <c r="Q10" i="42" s="1"/>
  <c r="V17" i="41"/>
  <c r="AK23" i="26"/>
  <c r="AK7" i="27" s="1"/>
  <c r="AK23" i="27" s="1"/>
  <c r="AK7" i="28" s="1"/>
  <c r="D19" i="44"/>
  <c r="D34" i="44"/>
  <c r="G13" i="44" s="1"/>
  <c r="F14" i="45"/>
  <c r="AG23" i="27"/>
  <c r="AG7" i="28" s="1"/>
  <c r="AG23" i="28" s="1"/>
  <c r="AG7" i="29" s="1"/>
  <c r="AZ24" i="36"/>
  <c r="AZ7" i="26" s="1"/>
  <c r="AZ23" i="26" s="1"/>
  <c r="AZ7" i="27" s="1"/>
  <c r="AF23" i="26"/>
  <c r="AF7" i="27" s="1"/>
  <c r="AF23" i="27" s="1"/>
  <c r="AF7" i="28" s="1"/>
  <c r="AA23" i="27"/>
  <c r="AA7" i="28" s="1"/>
  <c r="AA23" i="28" s="1"/>
  <c r="AA7" i="29" s="1"/>
  <c r="E24" i="45"/>
  <c r="G24" i="45" s="1"/>
  <c r="E27" i="45"/>
  <c r="G27" i="45" s="1"/>
  <c r="E31" i="45"/>
  <c r="G31" i="45" s="1"/>
  <c r="E25" i="45"/>
  <c r="G25" i="45" s="1"/>
  <c r="AI23" i="28"/>
  <c r="AI7" i="29" s="1"/>
  <c r="AI27" i="29" s="1"/>
  <c r="AI7" i="30" s="1"/>
  <c r="U23" i="30"/>
  <c r="U7" i="31" s="1"/>
  <c r="U23" i="31" s="1"/>
  <c r="U7" i="32" s="1"/>
  <c r="E24" i="36"/>
  <c r="F24" i="36"/>
  <c r="W23" i="28"/>
  <c r="W7" i="29" s="1"/>
  <c r="W27" i="29" s="1"/>
  <c r="W7" i="30" s="1"/>
  <c r="H47" i="41"/>
  <c r="G28" i="41" s="1"/>
  <c r="G10" i="41"/>
  <c r="O37" i="38"/>
  <c r="X27" i="29" l="1"/>
  <c r="X7" i="30" s="1"/>
  <c r="X23" i="30" s="1"/>
  <c r="X7" i="31" s="1"/>
  <c r="H34" i="44"/>
  <c r="H19" i="44"/>
  <c r="E21" i="45"/>
  <c r="F7" i="26"/>
  <c r="BF24" i="36"/>
  <c r="F19" i="45"/>
  <c r="F34" i="45" s="1"/>
  <c r="E16" i="45"/>
  <c r="G16" i="45" s="1"/>
  <c r="E17" i="45"/>
  <c r="G17" i="45" s="1"/>
  <c r="E18" i="45"/>
  <c r="G18" i="45" s="1"/>
  <c r="N23" i="26"/>
  <c r="N7" i="27" s="1"/>
  <c r="N23" i="27" s="1"/>
  <c r="N7" i="28" s="1"/>
  <c r="AJ23" i="27"/>
  <c r="AJ7" i="28" s="1"/>
  <c r="AJ23" i="28" s="1"/>
  <c r="AJ7" i="29" s="1"/>
  <c r="AW27" i="29"/>
  <c r="AW7" i="30" s="1"/>
  <c r="AW23" i="30" s="1"/>
  <c r="AW7" i="31" s="1"/>
  <c r="E29" i="45"/>
  <c r="G29" i="45" s="1"/>
  <c r="AI23" i="30"/>
  <c r="AI7" i="31" s="1"/>
  <c r="AI23" i="31" s="1"/>
  <c r="AI7" i="32" s="1"/>
  <c r="G19" i="44"/>
  <c r="G31" i="44" s="1"/>
  <c r="G29" i="44" s="1"/>
  <c r="V10" i="41"/>
  <c r="V47" i="41" s="1"/>
  <c r="D47" i="41"/>
  <c r="AK23" i="28"/>
  <c r="AK7" i="29" s="1"/>
  <c r="AK27" i="29" s="1"/>
  <c r="AK7" i="30" s="1"/>
  <c r="AF23" i="28"/>
  <c r="AF7" i="29" s="1"/>
  <c r="AF27" i="29" s="1"/>
  <c r="AF7" i="30" s="1"/>
  <c r="E15" i="45"/>
  <c r="T23" i="28"/>
  <c r="T7" i="29" s="1"/>
  <c r="T27" i="29" s="1"/>
  <c r="T7" i="30" s="1"/>
  <c r="D48" i="41"/>
  <c r="AB23" i="28"/>
  <c r="AB7" i="29" s="1"/>
  <c r="AB27" i="29" s="1"/>
  <c r="AB7" i="30" s="1"/>
  <c r="K23" i="27"/>
  <c r="K7" i="28" s="1"/>
  <c r="K23" i="28" s="1"/>
  <c r="K7" i="29" s="1"/>
  <c r="R23" i="30"/>
  <c r="R7" i="31" s="1"/>
  <c r="R23" i="31" s="1"/>
  <c r="R7" i="32" s="1"/>
  <c r="BF25" i="18"/>
  <c r="W23" i="30"/>
  <c r="W7" i="31" s="1"/>
  <c r="W23" i="31" s="1"/>
  <c r="W7" i="32" s="1"/>
  <c r="AX23" i="30"/>
  <c r="AX7" i="31" s="1"/>
  <c r="AX23" i="31" s="1"/>
  <c r="AX7" i="32" s="1"/>
  <c r="G23" i="28"/>
  <c r="G7" i="29" s="1"/>
  <c r="G27" i="29" s="1"/>
  <c r="G7" i="30" s="1"/>
  <c r="S27" i="29"/>
  <c r="S7" i="30" s="1"/>
  <c r="S23" i="30" s="1"/>
  <c r="S7" i="31" s="1"/>
  <c r="BE24" i="36"/>
  <c r="BE7" i="26" s="1"/>
  <c r="E7" i="26"/>
  <c r="E23" i="26" s="1"/>
  <c r="G15" i="41"/>
  <c r="G34" i="41"/>
  <c r="G32" i="41"/>
  <c r="G40" i="41"/>
  <c r="G27" i="41"/>
  <c r="G35" i="41"/>
  <c r="G30" i="41"/>
  <c r="G23" i="41"/>
  <c r="G33" i="41"/>
  <c r="G31" i="41"/>
  <c r="G22" i="41"/>
  <c r="G20" i="41"/>
  <c r="G21" i="41"/>
  <c r="G36" i="41"/>
  <c r="G12" i="41"/>
  <c r="G18" i="41"/>
  <c r="G29" i="41"/>
  <c r="G14" i="41"/>
  <c r="G19" i="41"/>
  <c r="G11" i="41"/>
  <c r="G17" i="41"/>
  <c r="G26" i="41"/>
  <c r="G13" i="41"/>
  <c r="G47" i="41" s="1"/>
  <c r="U24" i="32"/>
  <c r="U7" i="33" s="1"/>
  <c r="U24" i="33" s="1"/>
  <c r="U7" i="34" s="1"/>
  <c r="AY23" i="26"/>
  <c r="AY7" i="27" s="1"/>
  <c r="AY23" i="27" s="1"/>
  <c r="AY7" i="28" s="1"/>
  <c r="AH27" i="29"/>
  <c r="AH7" i="30" s="1"/>
  <c r="AH23" i="30" s="1"/>
  <c r="AH7" i="31" s="1"/>
  <c r="J23" i="27"/>
  <c r="J7" i="28" s="1"/>
  <c r="J23" i="28" s="1"/>
  <c r="J7" i="29" s="1"/>
  <c r="U12" i="40"/>
  <c r="U21" i="40" s="1"/>
  <c r="Z27" i="29"/>
  <c r="Z7" i="30" s="1"/>
  <c r="Z23" i="30" s="1"/>
  <c r="Z7" i="31" s="1"/>
  <c r="O23" i="27"/>
  <c r="O7" i="28" s="1"/>
  <c r="O23" i="28" s="1"/>
  <c r="O7" i="29" s="1"/>
  <c r="G16" i="41"/>
  <c r="V23" i="31"/>
  <c r="V7" i="32" s="1"/>
  <c r="V24" i="32" s="1"/>
  <c r="V7" i="33" s="1"/>
  <c r="H48" i="41"/>
  <c r="BF7" i="26" l="1"/>
  <c r="BF26" i="36"/>
  <c r="AH23" i="31"/>
  <c r="AH7" i="32" s="1"/>
  <c r="AH24" i="32" s="1"/>
  <c r="AH7" i="33" s="1"/>
  <c r="AK23" i="30"/>
  <c r="AK7" i="31" s="1"/>
  <c r="AK23" i="31" s="1"/>
  <c r="AK7" i="32" s="1"/>
  <c r="H27" i="29"/>
  <c r="H7" i="30" s="1"/>
  <c r="H23" i="30" s="1"/>
  <c r="H7" i="31" s="1"/>
  <c r="Y23" i="30"/>
  <c r="Y7" i="31" s="1"/>
  <c r="Y23" i="31" s="1"/>
  <c r="Y7" i="32" s="1"/>
  <c r="F23" i="26"/>
  <c r="M23" i="27"/>
  <c r="M7" i="28" s="1"/>
  <c r="M23" i="28" s="1"/>
  <c r="M7" i="29" s="1"/>
  <c r="M27" i="29" s="1"/>
  <c r="M7" i="30" s="1"/>
  <c r="M23" i="30" s="1"/>
  <c r="M7" i="31" s="1"/>
  <c r="E7" i="27"/>
  <c r="BE23" i="26"/>
  <c r="BE7" i="27" s="1"/>
  <c r="N23" i="28"/>
  <c r="N7" i="29" s="1"/>
  <c r="N27" i="29" s="1"/>
  <c r="N7" i="30" s="1"/>
  <c r="T23" i="30"/>
  <c r="T7" i="31" s="1"/>
  <c r="T23" i="31" s="1"/>
  <c r="T7" i="32" s="1"/>
  <c r="Q23" i="31"/>
  <c r="Q7" i="32" s="1"/>
  <c r="Q24" i="32" s="1"/>
  <c r="Q7" i="33" s="1"/>
  <c r="F29" i="44"/>
  <c r="G33" i="44"/>
  <c r="AW23" i="31"/>
  <c r="AW7" i="32" s="1"/>
  <c r="AW24" i="32" s="1"/>
  <c r="AW7" i="33" s="1"/>
  <c r="P23" i="28"/>
  <c r="P7" i="29" s="1"/>
  <c r="P27" i="29" s="1"/>
  <c r="P7" i="30" s="1"/>
  <c r="G21" i="45"/>
  <c r="E33" i="45"/>
  <c r="G33" i="45" s="1"/>
  <c r="X23" i="31"/>
  <c r="X7" i="32" s="1"/>
  <c r="X24" i="32" s="1"/>
  <c r="X7" i="33" s="1"/>
  <c r="U24" i="34"/>
  <c r="U7" i="35" s="1"/>
  <c r="U29" i="35" s="1"/>
  <c r="AI24" i="32"/>
  <c r="AI7" i="33" s="1"/>
  <c r="AI24" i="33" s="1"/>
  <c r="AI7" i="34" s="1"/>
  <c r="O27" i="29"/>
  <c r="O7" i="30" s="1"/>
  <c r="O23" i="30" s="1"/>
  <c r="O7" i="31" s="1"/>
  <c r="Z23" i="31"/>
  <c r="Z7" i="32" s="1"/>
  <c r="Z24" i="32" s="1"/>
  <c r="Z7" i="33" s="1"/>
  <c r="G25" i="41"/>
  <c r="V24" i="33"/>
  <c r="V7" i="34" s="1"/>
  <c r="V24" i="34" s="1"/>
  <c r="V7" i="35" s="1"/>
  <c r="V48" i="41"/>
  <c r="P26" i="42" s="1"/>
  <c r="AZ23" i="27"/>
  <c r="AZ7" i="28" s="1"/>
  <c r="AZ23" i="28" s="1"/>
  <c r="AZ7" i="29" s="1"/>
  <c r="AA27" i="29"/>
  <c r="AA7" i="30" s="1"/>
  <c r="AA23" i="30" s="1"/>
  <c r="AA7" i="31" s="1"/>
  <c r="I23" i="28"/>
  <c r="I7" i="29" s="1"/>
  <c r="I27" i="29" s="1"/>
  <c r="I7" i="30" s="1"/>
  <c r="G15" i="45"/>
  <c r="E14" i="45"/>
  <c r="G14" i="45" s="1"/>
  <c r="AJ27" i="29"/>
  <c r="AJ7" i="30" s="1"/>
  <c r="AJ23" i="30" s="1"/>
  <c r="AJ7" i="31" s="1"/>
  <c r="L23" i="28"/>
  <c r="L7" i="29" s="1"/>
  <c r="L27" i="29" s="1"/>
  <c r="L7" i="30" s="1"/>
  <c r="AG27" i="29"/>
  <c r="AG7" i="30" s="1"/>
  <c r="AG23" i="30" s="1"/>
  <c r="AG7" i="31" s="1"/>
  <c r="N23" i="30" l="1"/>
  <c r="N7" i="31" s="1"/>
  <c r="N23" i="31" s="1"/>
  <c r="N7" i="32" s="1"/>
  <c r="V29" i="35"/>
  <c r="F28" i="44"/>
  <c r="F30" i="44"/>
  <c r="F23" i="44"/>
  <c r="F22" i="44"/>
  <c r="F24" i="44"/>
  <c r="F25" i="44"/>
  <c r="F27" i="44"/>
  <c r="F26" i="44"/>
  <c r="G34" i="44"/>
  <c r="K27" i="29"/>
  <c r="K7" i="30" s="1"/>
  <c r="K23" i="30" s="1"/>
  <c r="K7" i="31" s="1"/>
  <c r="AF23" i="30"/>
  <c r="AF7" i="31" s="1"/>
  <c r="AF23" i="31" s="1"/>
  <c r="AF7" i="32" s="1"/>
  <c r="F7" i="27"/>
  <c r="F23" i="27" s="1"/>
  <c r="BF23" i="26"/>
  <c r="R24" i="32"/>
  <c r="R7" i="33" s="1"/>
  <c r="R24" i="33" s="1"/>
  <c r="R7" i="34" s="1"/>
  <c r="M23" i="31"/>
  <c r="M7" i="32" s="1"/>
  <c r="M24" i="32" s="1"/>
  <c r="M7" i="33" s="1"/>
  <c r="AJ23" i="31"/>
  <c r="AJ7" i="32" s="1"/>
  <c r="AJ24" i="32" s="1"/>
  <c r="AJ7" i="33" s="1"/>
  <c r="W24" i="32"/>
  <c r="W7" i="33" s="1"/>
  <c r="W24" i="33" s="1"/>
  <c r="W7" i="34" s="1"/>
  <c r="S23" i="31"/>
  <c r="S7" i="32" s="1"/>
  <c r="S24" i="32" s="1"/>
  <c r="S7" i="33" s="1"/>
  <c r="AX24" i="32"/>
  <c r="AX7" i="33" s="1"/>
  <c r="AX24" i="33" s="1"/>
  <c r="AX7" i="34" s="1"/>
  <c r="Y24" i="32"/>
  <c r="Y7" i="33" s="1"/>
  <c r="Y24" i="33" s="1"/>
  <c r="Y7" i="34" s="1"/>
  <c r="G23" i="30"/>
  <c r="G7" i="31" s="1"/>
  <c r="G23" i="31" s="1"/>
  <c r="G7" i="32" s="1"/>
  <c r="AB23" i="30"/>
  <c r="AB7" i="31" s="1"/>
  <c r="AB23" i="31" s="1"/>
  <c r="AB7" i="32" s="1"/>
  <c r="I23" i="30"/>
  <c r="I7" i="31" s="1"/>
  <c r="I23" i="31" s="1"/>
  <c r="I7" i="32" s="1"/>
  <c r="AG23" i="31"/>
  <c r="AG7" i="32" s="1"/>
  <c r="AG24" i="32" s="1"/>
  <c r="AG7" i="33" s="1"/>
  <c r="Z24" i="33"/>
  <c r="Z7" i="34" s="1"/>
  <c r="Z24" i="34" s="1"/>
  <c r="Z7" i="35" s="1"/>
  <c r="P23" i="30"/>
  <c r="P7" i="31" s="1"/>
  <c r="P23" i="31" s="1"/>
  <c r="P7" i="32" s="1"/>
  <c r="Q24" i="33"/>
  <c r="Q7" i="34" s="1"/>
  <c r="Q24" i="34" s="1"/>
  <c r="Q7" i="35" s="1"/>
  <c r="AY23" i="28"/>
  <c r="AY7" i="29" s="1"/>
  <c r="AY27" i="29" s="1"/>
  <c r="AY7" i="30" s="1"/>
  <c r="E23" i="27"/>
  <c r="H23" i="31"/>
  <c r="H7" i="32" s="1"/>
  <c r="H24" i="32" s="1"/>
  <c r="H7" i="33" s="1"/>
  <c r="AH24" i="33"/>
  <c r="AH7" i="34" s="1"/>
  <c r="AH24" i="34" s="1"/>
  <c r="AH7" i="35" s="1"/>
  <c r="J27" i="29"/>
  <c r="J7" i="30" s="1"/>
  <c r="J23" i="30" s="1"/>
  <c r="J7" i="31" s="1"/>
  <c r="BF25" i="26" l="1"/>
  <c r="BF7" i="27"/>
  <c r="N24" i="32"/>
  <c r="N7" i="33" s="1"/>
  <c r="N24" i="33" s="1"/>
  <c r="N7" i="34" s="1"/>
  <c r="J23" i="31"/>
  <c r="J7" i="32" s="1"/>
  <c r="J24" i="32" s="1"/>
  <c r="J7" i="33" s="1"/>
  <c r="AZ27" i="29"/>
  <c r="AZ7" i="30" s="1"/>
  <c r="AZ23" i="30" s="1"/>
  <c r="AZ7" i="31" s="1"/>
  <c r="G24" i="32"/>
  <c r="G7" i="33" s="1"/>
  <c r="G24" i="33" s="1"/>
  <c r="G7" i="34" s="1"/>
  <c r="AA23" i="31"/>
  <c r="AA7" i="32" s="1"/>
  <c r="AA24" i="32" s="1"/>
  <c r="AA7" i="33" s="1"/>
  <c r="AW24" i="33"/>
  <c r="AW7" i="34" s="1"/>
  <c r="AW24" i="34" s="1"/>
  <c r="AW7" i="35" s="1"/>
  <c r="F7" i="28"/>
  <c r="F23" i="28" s="1"/>
  <c r="BF23" i="27"/>
  <c r="F21" i="44"/>
  <c r="F33" i="44" s="1"/>
  <c r="AI24" i="34"/>
  <c r="AI7" i="35" s="1"/>
  <c r="AI29" i="35" s="1"/>
  <c r="T24" i="32"/>
  <c r="T7" i="33" s="1"/>
  <c r="T24" i="33" s="1"/>
  <c r="T7" i="34" s="1"/>
  <c r="E7" i="28"/>
  <c r="BE23" i="27"/>
  <c r="BE7" i="28" s="1"/>
  <c r="AH29" i="35"/>
  <c r="Y24" i="34"/>
  <c r="Y7" i="35" s="1"/>
  <c r="Y29" i="35" s="1"/>
  <c r="W24" i="34"/>
  <c r="W7" i="35" s="1"/>
  <c r="W29" i="35" s="1"/>
  <c r="O23" i="31"/>
  <c r="O7" i="32" s="1"/>
  <c r="O24" i="32" s="1"/>
  <c r="O7" i="33" s="1"/>
  <c r="AF24" i="32"/>
  <c r="AF7" i="33" s="1"/>
  <c r="AF24" i="33" s="1"/>
  <c r="AF7" i="34" s="1"/>
  <c r="X24" i="33"/>
  <c r="X7" i="34" s="1"/>
  <c r="X24" i="34" s="1"/>
  <c r="X7" i="35" s="1"/>
  <c r="AB24" i="32"/>
  <c r="AB7" i="33" s="1"/>
  <c r="AB24" i="33" s="1"/>
  <c r="AB7" i="34" s="1"/>
  <c r="H24" i="33"/>
  <c r="H7" i="34" s="1"/>
  <c r="H24" i="34" s="1"/>
  <c r="H7" i="35" s="1"/>
  <c r="P24" i="32"/>
  <c r="P7" i="33" s="1"/>
  <c r="P24" i="33" s="1"/>
  <c r="P7" i="34" s="1"/>
  <c r="I24" i="32"/>
  <c r="I7" i="33" s="1"/>
  <c r="I24" i="33" s="1"/>
  <c r="I7" i="34" s="1"/>
  <c r="AX24" i="34"/>
  <c r="AX7" i="35" s="1"/>
  <c r="AX29" i="35" s="1"/>
  <c r="R24" i="34"/>
  <c r="R7" i="35" s="1"/>
  <c r="R29" i="35" s="1"/>
  <c r="K23" i="31"/>
  <c r="K7" i="32" s="1"/>
  <c r="K24" i="32" s="1"/>
  <c r="K7" i="33" s="1"/>
  <c r="K24" i="33" s="1"/>
  <c r="K7" i="34" s="1"/>
  <c r="K24" i="34" s="1"/>
  <c r="K7" i="35" s="1"/>
  <c r="K29" i="35" s="1"/>
  <c r="AK24" i="32"/>
  <c r="AK7" i="33" s="1"/>
  <c r="AK24" i="33" s="1"/>
  <c r="AK7" i="34" s="1"/>
  <c r="L23" i="30"/>
  <c r="L7" i="31" s="1"/>
  <c r="L23" i="31" s="1"/>
  <c r="L7" i="32" s="1"/>
  <c r="L24" i="32" s="1"/>
  <c r="L7" i="33" s="1"/>
  <c r="L24" i="33" s="1"/>
  <c r="L7" i="34" s="1"/>
  <c r="L24" i="34" s="1"/>
  <c r="L7" i="35" s="1"/>
  <c r="L29" i="35" s="1"/>
  <c r="X29" i="35" l="1"/>
  <c r="S24" i="33"/>
  <c r="S7" i="34" s="1"/>
  <c r="S24" i="34" s="1"/>
  <c r="S7" i="35" s="1"/>
  <c r="AW29" i="35"/>
  <c r="AY23" i="30"/>
  <c r="AY7" i="31" s="1"/>
  <c r="AY23" i="31" s="1"/>
  <c r="AY7" i="32" s="1"/>
  <c r="F7" i="29"/>
  <c r="BF23" i="28"/>
  <c r="AZ23" i="31"/>
  <c r="AZ7" i="32" s="1"/>
  <c r="AZ24" i="32" s="1"/>
  <c r="AZ7" i="33" s="1"/>
  <c r="AG24" i="33"/>
  <c r="AG7" i="34" s="1"/>
  <c r="AG24" i="34" s="1"/>
  <c r="AG7" i="35" s="1"/>
  <c r="AA24" i="33"/>
  <c r="AA7" i="34" s="1"/>
  <c r="AA24" i="34" s="1"/>
  <c r="AA7" i="35" s="1"/>
  <c r="J24" i="33"/>
  <c r="J7" i="34" s="1"/>
  <c r="J24" i="34" s="1"/>
  <c r="J7" i="35" s="1"/>
  <c r="M24" i="33"/>
  <c r="M7" i="34" s="1"/>
  <c r="M24" i="34" s="1"/>
  <c r="M7" i="35" s="1"/>
  <c r="AK24" i="34"/>
  <c r="AK7" i="35" s="1"/>
  <c r="AK29" i="35" s="1"/>
  <c r="T24" i="34"/>
  <c r="T7" i="35" s="1"/>
  <c r="T29" i="35" s="1"/>
  <c r="AJ24" i="33"/>
  <c r="AJ7" i="34" s="1"/>
  <c r="AJ24" i="34" s="1"/>
  <c r="AJ7" i="35" s="1"/>
  <c r="O24" i="33"/>
  <c r="O7" i="34" s="1"/>
  <c r="O24" i="34" s="1"/>
  <c r="O7" i="35" s="1"/>
  <c r="Q29" i="35"/>
  <c r="E23" i="28"/>
  <c r="BF25" i="27"/>
  <c r="BF7" i="28"/>
  <c r="G24" i="34"/>
  <c r="G7" i="35" s="1"/>
  <c r="G29" i="35" s="1"/>
  <c r="N24" i="34"/>
  <c r="N7" i="35" s="1"/>
  <c r="N29" i="35" s="1"/>
  <c r="Z29" i="35"/>
  <c r="BF7" i="29" l="1"/>
  <c r="H29" i="35"/>
  <c r="M29" i="35"/>
  <c r="P23" i="42" s="1"/>
  <c r="AF24" i="34"/>
  <c r="AF7" i="35" s="1"/>
  <c r="AF29" i="35" s="1"/>
  <c r="S29" i="35"/>
  <c r="AG29" i="35"/>
  <c r="E7" i="29"/>
  <c r="E27" i="29" s="1"/>
  <c r="BE23" i="28"/>
  <c r="BE7" i="29" s="1"/>
  <c r="AJ29" i="35"/>
  <c r="J29" i="35"/>
  <c r="P24" i="34"/>
  <c r="P7" i="35" s="1"/>
  <c r="P29" i="35" s="1"/>
  <c r="AB24" i="34"/>
  <c r="AB7" i="35" s="1"/>
  <c r="AB29" i="35" s="1"/>
  <c r="AA29" i="35"/>
  <c r="AY24" i="32"/>
  <c r="AY7" i="33" s="1"/>
  <c r="AY24" i="33" s="1"/>
  <c r="AY7" i="34" s="1"/>
  <c r="I24" i="34"/>
  <c r="I7" i="35" s="1"/>
  <c r="I29" i="35" s="1"/>
  <c r="O29" i="35" l="1"/>
  <c r="P24" i="42" s="1"/>
  <c r="F27" i="29"/>
  <c r="BF25" i="28"/>
  <c r="AZ24" i="33"/>
  <c r="AZ7" i="34" s="1"/>
  <c r="AZ24" i="34" s="1"/>
  <c r="AZ7" i="35" s="1"/>
  <c r="E7" i="30"/>
  <c r="BE27" i="29"/>
  <c r="BE7" i="30" s="1"/>
  <c r="BF27" i="29" l="1"/>
  <c r="F7" i="30"/>
  <c r="F23" i="30" s="1"/>
  <c r="E23" i="30"/>
  <c r="AY24" i="34"/>
  <c r="AY7" i="35" s="1"/>
  <c r="AY29" i="35" s="1"/>
  <c r="BF23" i="30" l="1"/>
  <c r="F7" i="31"/>
  <c r="BE23" i="30"/>
  <c r="BE7" i="31" s="1"/>
  <c r="E7" i="31"/>
  <c r="E23" i="31" s="1"/>
  <c r="AZ29" i="35"/>
  <c r="BF7" i="30"/>
  <c r="BF29" i="29"/>
  <c r="BE23" i="31" l="1"/>
  <c r="BE7" i="32" s="1"/>
  <c r="E7" i="32"/>
  <c r="F23" i="31"/>
  <c r="BF25" i="30"/>
  <c r="BF7" i="31"/>
  <c r="F7" i="32" l="1"/>
  <c r="F24" i="32" s="1"/>
  <c r="BF23" i="31"/>
  <c r="E24" i="32"/>
  <c r="BF7" i="32" l="1"/>
  <c r="BF25" i="31"/>
  <c r="BE24" i="32"/>
  <c r="BE7" i="33" s="1"/>
  <c r="E7" i="33"/>
  <c r="E24" i="33" s="1"/>
  <c r="F7" i="33"/>
  <c r="BF24" i="32"/>
  <c r="E7" i="34" l="1"/>
  <c r="BE24" i="33"/>
  <c r="BE7" i="34" s="1"/>
  <c r="BF26" i="32"/>
  <c r="BF7" i="33"/>
  <c r="F24" i="33"/>
  <c r="BF24" i="33" l="1"/>
  <c r="F7" i="34"/>
  <c r="F24" i="34" s="1"/>
  <c r="E24" i="34"/>
  <c r="BE24" i="34" l="1"/>
  <c r="BE7" i="35" s="1"/>
  <c r="E7" i="35"/>
  <c r="F7" i="35"/>
  <c r="F29" i="35" s="1"/>
  <c r="BF29" i="35" s="1"/>
  <c r="BF24" i="34"/>
  <c r="BF26" i="33"/>
  <c r="BF7" i="34"/>
  <c r="BF26" i="34" l="1"/>
  <c r="BF7" i="35"/>
  <c r="E29" i="35"/>
  <c r="BE29" i="35" s="1"/>
  <c r="BF31" i="35" s="1"/>
</calcChain>
</file>

<file path=xl/comments1.xml><?xml version="1.0" encoding="utf-8"?>
<comments xmlns="http://schemas.openxmlformats.org/spreadsheetml/2006/main">
  <authors>
    <author>User</author>
  </authors>
  <commentList>
    <comment ref="G15" authorId="0" shapeId="0">
      <text>
        <r>
          <rPr>
            <b/>
            <sz val="10"/>
            <color indexed="10"/>
            <rFont val="Tahoma"/>
            <family val="2"/>
            <charset val="204"/>
          </rPr>
          <t>В данную ячейку вносится сумма планируемых чл.взносов.</t>
        </r>
      </text>
    </comment>
    <comment ref="F21" authorId="0" shapeId="0">
      <text>
        <r>
          <rPr>
            <b/>
            <sz val="10"/>
            <color indexed="10"/>
            <rFont val="Tahoma"/>
            <family val="2"/>
            <charset val="204"/>
          </rPr>
          <t xml:space="preserve">В данную графу проставляются % согласно Стандарта профбюджета.
</t>
        </r>
      </text>
    </comment>
    <comment ref="G34" authorId="0" shapeId="0">
      <text>
        <r>
          <rPr>
            <b/>
            <sz val="10"/>
            <color indexed="10"/>
            <rFont val="Tahoma"/>
            <family val="2"/>
            <charset val="204"/>
          </rPr>
          <t>Остаток средств на 
конец года должен 
быть равет 0.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15" authorId="0" shapeId="0">
      <text>
        <r>
          <rPr>
            <b/>
            <sz val="10"/>
            <color indexed="10"/>
            <rFont val="Tahoma"/>
            <family val="2"/>
            <charset val="204"/>
          </rPr>
          <t>В данную ячейку вносится сумма планируемых чл.взносов.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8" authorId="0" shapeId="0">
      <text>
        <r>
          <rPr>
            <b/>
            <sz val="9"/>
            <color indexed="10"/>
            <rFont val="Tahoma"/>
            <family val="2"/>
            <charset val="204"/>
          </rPr>
          <t>Графы выделеные желтым цветом должны быть заполнены вручную!!!!</t>
        </r>
      </text>
    </comment>
    <comment ref="A20" authorId="0" shapeId="0">
      <text>
        <r>
          <rPr>
            <b/>
            <sz val="9"/>
            <color indexed="10"/>
            <rFont val="Tahoma"/>
            <family val="2"/>
            <charset val="204"/>
          </rPr>
          <t>Графы выделеные желтым цветом должны быть заполнены вручную!!!!</t>
        </r>
      </text>
    </comment>
    <comment ref="A22" authorId="0" shapeId="0">
      <text>
        <r>
          <rPr>
            <b/>
            <sz val="9"/>
            <color indexed="10"/>
            <rFont val="Tahoma"/>
            <family val="2"/>
            <charset val="204"/>
          </rPr>
          <t>Графы выделеные желтым цветом должны быть заполнены вручную!!!!</t>
        </r>
      </text>
    </comment>
    <comment ref="A24" authorId="0" shapeId="0">
      <text>
        <r>
          <rPr>
            <b/>
            <sz val="9"/>
            <color indexed="10"/>
            <rFont val="Tahoma"/>
            <family val="2"/>
            <charset val="204"/>
          </rPr>
          <t>Графы выделеные желтым цветом должны быть заполнены вручную!!!!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1" authorId="0" shapeId="0">
      <text>
        <r>
          <rPr>
            <b/>
            <sz val="9"/>
            <color indexed="10"/>
            <rFont val="Tahoma"/>
            <family val="2"/>
            <charset val="204"/>
          </rPr>
          <t>Необходимо во всех желтых ячейках (по месячно) с актов сверки заполнить вручную.</t>
        </r>
      </text>
    </comment>
  </commentList>
</comments>
</file>

<file path=xl/sharedStrings.xml><?xml version="1.0" encoding="utf-8"?>
<sst xmlns="http://schemas.openxmlformats.org/spreadsheetml/2006/main" count="2053" uniqueCount="406">
  <si>
    <t>Число, месяц</t>
  </si>
  <si>
    <t>Краткое содержание операции или номер документа</t>
  </si>
  <si>
    <t>Касса</t>
  </si>
  <si>
    <t>Счет 50</t>
  </si>
  <si>
    <t>Счет 51</t>
  </si>
  <si>
    <t>дебет</t>
  </si>
  <si>
    <t>кредит</t>
  </si>
  <si>
    <t>Общехозяйственные расходы</t>
  </si>
  <si>
    <t>Счет 79</t>
  </si>
  <si>
    <t>№ п/п</t>
  </si>
  <si>
    <t>Общехозяйственные доходы</t>
  </si>
  <si>
    <t>% банка</t>
  </si>
  <si>
    <t>Отчисления от членских профвзносов</t>
  </si>
  <si>
    <t>Сумма</t>
  </si>
  <si>
    <t>Начислены % банка</t>
  </si>
  <si>
    <t>Обороты</t>
  </si>
  <si>
    <t>Забалансовый счет 006</t>
  </si>
  <si>
    <t>Благотворительная помощь</t>
  </si>
  <si>
    <t>кол-во</t>
  </si>
  <si>
    <t>сумма</t>
  </si>
  <si>
    <t>Счет 55</t>
  </si>
  <si>
    <t>Специальные счета в банках (депозитный)</t>
  </si>
  <si>
    <t>% банка по депозиту</t>
  </si>
  <si>
    <t>Счет 60</t>
  </si>
  <si>
    <t xml:space="preserve">Расчеты с поставщиками и подрядчиками             
</t>
  </si>
  <si>
    <t xml:space="preserve"> </t>
  </si>
  <si>
    <t>Счет 10</t>
  </si>
  <si>
    <t>Счет 26/01</t>
  </si>
  <si>
    <t>Счет 86/01</t>
  </si>
  <si>
    <t>Расшифровка счета 86/01</t>
  </si>
  <si>
    <t>Счет 26/02</t>
  </si>
  <si>
    <t>Счет 86/02</t>
  </si>
  <si>
    <t>Расшифровка счета 26/01</t>
  </si>
  <si>
    <t xml:space="preserve">Внутрихозяйственные расчеты                             </t>
  </si>
  <si>
    <t>Общехозяйственные доходы (Целевые поступления по коллективным договорам)</t>
  </si>
  <si>
    <t>Расшифровка счета 26/02</t>
  </si>
  <si>
    <t>Плата за выдачу нал.ден.средств</t>
  </si>
  <si>
    <t>Плата за межбанковские переводы</t>
  </si>
  <si>
    <t>Акт на списание КО-2</t>
  </si>
  <si>
    <t>Типичные операции</t>
  </si>
  <si>
    <t xml:space="preserve">Получено по чеку № </t>
  </si>
  <si>
    <t xml:space="preserve">Выдано по расходно-кассовому ордеру № </t>
  </si>
  <si>
    <t>Плата за выдачу чековой книжки</t>
  </si>
  <si>
    <t>Спортивная и культурно-массовая работа</t>
  </si>
  <si>
    <t>Туристическо-экскурсионная деятельность, в т.ч. Услуги ТЭУП "Беларустурист"</t>
  </si>
  <si>
    <t>Прочие расходы, в т.ч.комиссионное вознаграждение банку</t>
  </si>
  <si>
    <t>Вознаграждение профсоюзному активу за выполнение общественной нагрузки</t>
  </si>
  <si>
    <t xml:space="preserve">Поступили членские взносы от нанимателя </t>
  </si>
  <si>
    <t>Информационная работа, в т.ч.подписка на "Беларускi час"</t>
  </si>
  <si>
    <t>Контрольные суммы</t>
  </si>
  <si>
    <t xml:space="preserve">счет 86/01 Расшифровка счета </t>
  </si>
  <si>
    <t>Материальная помощь</t>
  </si>
  <si>
    <t>Поступили по кол.договорам</t>
  </si>
  <si>
    <t>за</t>
  </si>
  <si>
    <t>январь</t>
  </si>
  <si>
    <t>февраль</t>
  </si>
  <si>
    <t>март</t>
  </si>
  <si>
    <t>Закрытие месяца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</si>
  <si>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</si>
  <si>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</si>
  <si>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</si>
  <si>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</si>
  <si>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</si>
  <si>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</si>
  <si>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</si>
  <si>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</si>
  <si>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</si>
  <si>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Материалы</t>
  </si>
  <si>
    <t>Культурно-массовая работа</t>
  </si>
  <si>
    <t>УТВЕРЖДЕНО</t>
  </si>
  <si>
    <t>Постановление</t>
  </si>
  <si>
    <t>Президиума Совета</t>
  </si>
  <si>
    <t>Федерации профсоюзов Беларуси</t>
  </si>
  <si>
    <t>ФЕДЕРАЦИЯ ПРОФСОЮЗОВ БЕЛАРУСИ</t>
  </si>
  <si>
    <t>СВОДНЫЙ ФИНАНСОВЫЙ ОТЧЕТ</t>
  </si>
  <si>
    <t>ОБ ИСПОЛНЕНИИ ПРОФСОЮЗНОГО БЮДЖЕТА</t>
  </si>
  <si>
    <t>ЗА</t>
  </si>
  <si>
    <t>ГОД</t>
  </si>
  <si>
    <t>(наименование комитета (совета) профсоюза</t>
  </si>
  <si>
    <t>(почтовый адрес, электронный адрес)</t>
  </si>
  <si>
    <t>(№ расчетного счета)</t>
  </si>
  <si>
    <t>(УНП)</t>
  </si>
  <si>
    <t>Таблица 1</t>
  </si>
  <si>
    <t>СВЕДЕНИЯ</t>
  </si>
  <si>
    <t>ОБ УПЛАТЕ ЧЛЕНСКИХ ПРОФСОЮЗНЫХ ВЗНОСОВ, ПОЛУЧЕННЫХ С НАЧАЛА ГОДА</t>
  </si>
  <si>
    <t>Наименование</t>
  </si>
  <si>
    <t>Код строки</t>
  </si>
  <si>
    <t>Получено членских профсоюзных взносов и зачтено в счет их уплаты за отчетный год</t>
  </si>
  <si>
    <t>Первичным профсоюзным организациям</t>
  </si>
  <si>
    <t>Районным, городским организациям профсоюзов</t>
  </si>
  <si>
    <t>Областным, минским городским организациям профсоюзов</t>
  </si>
  <si>
    <t>Республиканскому (Центральному) комитету (совету) профсоюза</t>
  </si>
  <si>
    <t>Всего                                              (сумма граф 3 - 6)</t>
  </si>
  <si>
    <t>Январь</t>
  </si>
  <si>
    <t>х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</si>
  <si>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</si>
  <si>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</si>
  <si>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</si>
  <si>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</si>
  <si>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</si>
  <si>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</si>
  <si>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</si>
  <si>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</si>
  <si>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</si>
  <si>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</si>
  <si>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</si>
  <si>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с начала года (сумма строк 1 - 12)</t>
  </si>
  <si>
    <t>Таблица 2</t>
  </si>
  <si>
    <t xml:space="preserve">РАСПРЕДЕЛЕНИЕ ЧЛЕНСКИХ ПРОФСОЮЗНЫХ ВЗНОСОВ </t>
  </si>
  <si>
    <t>код строки</t>
  </si>
  <si>
    <t>Федерации профсоюзов Беларуси (отчисления в единый централизованный фонд)</t>
  </si>
  <si>
    <t>Федерации профсоюзов Беларуси (обязательные отчисления ФПБ)</t>
  </si>
  <si>
    <t>Всего                                    (сумма граф 3 - 8)</t>
  </si>
  <si>
    <t>Процент, утвержденный по плану</t>
  </si>
  <si>
    <t>Фактически поступившая сумма</t>
  </si>
  <si>
    <t>Фактический процент</t>
  </si>
  <si>
    <t xml:space="preserve">Брестская </t>
  </si>
  <si>
    <t>Витебская</t>
  </si>
  <si>
    <t>Гомельская</t>
  </si>
  <si>
    <t>Гродненская</t>
  </si>
  <si>
    <t>Минская</t>
  </si>
  <si>
    <t>Могилевская</t>
  </si>
  <si>
    <t>Таблица 4</t>
  </si>
  <si>
    <t>ИСПОЛНЕНИЕ ПРОФСОЮЗНОГО БЮДЖЕТА</t>
  </si>
  <si>
    <t>РАЗДЕЛ I "ДОХОДЫ"</t>
  </si>
  <si>
    <t>Раздел</t>
  </si>
  <si>
    <t>Наименование статей</t>
  </si>
  <si>
    <t>ДОХОДЫ (Счет 86 "Целевое финансирование")</t>
  </si>
  <si>
    <t>Остаток средств целевого финансирования на 1 января 20__ г.</t>
  </si>
  <si>
    <t>Доходы (сумма строк 3 - 5),                                        в том числе</t>
  </si>
  <si>
    <t xml:space="preserve"> членские профсоюзные взносы</t>
  </si>
  <si>
    <t>целевые поступления по коллективным договорам, тарифным соглашениям</t>
  </si>
  <si>
    <t>прочие поступления, в том числе</t>
  </si>
  <si>
    <t>5.1</t>
  </si>
  <si>
    <t>5.2</t>
  </si>
  <si>
    <t>5.3</t>
  </si>
  <si>
    <t>5.4</t>
  </si>
  <si>
    <t>5.5</t>
  </si>
  <si>
    <t>ИТОГО  (сумма строк 1 - 2)</t>
  </si>
  <si>
    <t>продолжение таблицы 4</t>
  </si>
  <si>
    <t>РАЗДЕЛ II "РАСХОДЫ"</t>
  </si>
  <si>
    <t>Использовано</t>
  </si>
  <si>
    <t>Первичными профсоюзными организациями</t>
  </si>
  <si>
    <t>Районными, городскими организациями профсоюзов</t>
  </si>
  <si>
    <t>Областными, Минскими городскими организациями профсоюзов</t>
  </si>
  <si>
    <t>Республиканским (Центральным) комитетом (советом) профсоюза</t>
  </si>
  <si>
    <t>4.1</t>
  </si>
  <si>
    <t>РАСХОДЫ (Счет 86 "Целевое финансирование")</t>
  </si>
  <si>
    <t>ЦЕЛЕВЫЕ МЕРОПРИЯТИЯ</t>
  </si>
  <si>
    <t>Расходы из Фонда помощи (сумма строк 1.1 - 1.2), в том числе</t>
  </si>
  <si>
    <t>материальная помощь</t>
  </si>
  <si>
    <t>1.1</t>
  </si>
  <si>
    <t>безвозмездная (спонсорская) помощь</t>
  </si>
  <si>
    <t>1.2</t>
  </si>
  <si>
    <t>Обучение профсоюзных кадров и актива</t>
  </si>
  <si>
    <t>2</t>
  </si>
  <si>
    <t>Туристско-экскурсионная деятельность, в том числе</t>
  </si>
  <si>
    <t>3</t>
  </si>
  <si>
    <t>услуги ТЭУП "Беларустурист"</t>
  </si>
  <si>
    <t>3.1</t>
  </si>
  <si>
    <t>Спортивная и культурно-массовая работа (сумма строк 4.1 - 4.2), в том числе</t>
  </si>
  <si>
    <t>4</t>
  </si>
  <si>
    <t>культурно-массовая работа</t>
  </si>
  <si>
    <t>спортивные мероприятия</t>
  </si>
  <si>
    <t>4.2</t>
  </si>
  <si>
    <t xml:space="preserve">Информационная работа, в том числе </t>
  </si>
  <si>
    <t>5</t>
  </si>
  <si>
    <t>подписка на "Беларускі Час"</t>
  </si>
  <si>
    <t>Организационные расходы, в том числе</t>
  </si>
  <si>
    <t>6</t>
  </si>
  <si>
    <t>представительские расходы</t>
  </si>
  <si>
    <t>6.1</t>
  </si>
  <si>
    <t>6.2</t>
  </si>
  <si>
    <t>Расходы на целевые мероприятия (в районе, городе, области)</t>
  </si>
  <si>
    <t>7</t>
  </si>
  <si>
    <t>АДМИНИСТРАТИВНО-ХОЗЯЙСТВЕННЫЕ РАСХОДЫ:</t>
  </si>
  <si>
    <t>Заработная плата штатным работникам без начислений (вознаграждение профсоюзному активу за выполнение общественной нагрузки</t>
  </si>
  <si>
    <t>Обязательные отчисления (в ФСЗН и Белгосстрах)</t>
  </si>
  <si>
    <t>Прочие расходы (сумма строк                                     10.1 - 10.7), в том числе:</t>
  </si>
  <si>
    <t>10.1</t>
  </si>
  <si>
    <t>10.2</t>
  </si>
  <si>
    <t>10.3</t>
  </si>
  <si>
    <t>10.4</t>
  </si>
  <si>
    <t>10.5</t>
  </si>
  <si>
    <t>10.6</t>
  </si>
  <si>
    <t>10.7</t>
  </si>
  <si>
    <t>Выплата профсоюзных стипендий</t>
  </si>
  <si>
    <t>11</t>
  </si>
  <si>
    <t>Отчисления ФПБ (сумма строк                              11.1 - 11.2), в том числе</t>
  </si>
  <si>
    <t>12</t>
  </si>
  <si>
    <t>обязательные отчисления ФПБ</t>
  </si>
  <si>
    <t>12.1</t>
  </si>
  <si>
    <t>отчисления в единый централизованный фонд</t>
  </si>
  <si>
    <t>12.2</t>
  </si>
  <si>
    <t>Отчисления ФПБ по отдельным решениям руководящих органов</t>
  </si>
  <si>
    <t>13</t>
  </si>
  <si>
    <t>Содержание детских оздоровительных лагерей</t>
  </si>
  <si>
    <t>14</t>
  </si>
  <si>
    <t>Содержание спортивных объектов</t>
  </si>
  <si>
    <t>15</t>
  </si>
  <si>
    <t>16</t>
  </si>
  <si>
    <t>17</t>
  </si>
  <si>
    <t>18</t>
  </si>
  <si>
    <t>19</t>
  </si>
  <si>
    <t>ИТОГО (сумма строк 1 - 19)</t>
  </si>
  <si>
    <t>20</t>
  </si>
  <si>
    <t>Остаток средств на конец отчетного периода (строка 1 плюс строка 2 раздела I  минус строка 20 раздела II)</t>
  </si>
  <si>
    <t>21</t>
  </si>
  <si>
    <t>Таблица 5</t>
  </si>
  <si>
    <t>СВЕДЕНИЯ ПО ОТДЕЛЬНЫМ СТАТЬЯМ РАСХОДОВ В РАЗРЕЗЕ ОБЛАСТЕЙ И ПО г.МИНСКУ</t>
  </si>
  <si>
    <t>Статьи расходов</t>
  </si>
  <si>
    <t>Код строки в табл.4</t>
  </si>
  <si>
    <t>Области</t>
  </si>
  <si>
    <t>г.Минск</t>
  </si>
  <si>
    <t>Всего (сумма граф 3 - 9)</t>
  </si>
  <si>
    <t>Материальная помощь членам профсоюза</t>
  </si>
  <si>
    <t>Культурно-массовые мероприятия</t>
  </si>
  <si>
    <t>Спортивные мероприятия</t>
  </si>
  <si>
    <t>Таблица 6</t>
  </si>
  <si>
    <t>СПРАВОЧНАЯ ИНФОРМАЦИЯ</t>
  </si>
  <si>
    <t>Данные по состоянию</t>
  </si>
  <si>
    <t>на 1 января отчетного года</t>
  </si>
  <si>
    <t>на 31 декабря отчетного года</t>
  </si>
  <si>
    <t>Остаток средств на текущих (расчетных) счетах организаций профсоюзов</t>
  </si>
  <si>
    <t>Остаток средств на счетах банковских вкладов (депозитах) организаций профсоюзов</t>
  </si>
  <si>
    <t>Остаток средств на других счетах организаций профсоюзов</t>
  </si>
  <si>
    <t>Остаток средств целевого финансирования организаций профсоюзов, в том числе</t>
  </si>
  <si>
    <t>средств Фонда помощи*</t>
  </si>
  <si>
    <t>средств Резервного фонда*</t>
  </si>
  <si>
    <t>4.3</t>
  </si>
  <si>
    <t>Задолженность (-) или переплата (+) по перечислению обязательных отчислений ФПБ</t>
  </si>
  <si>
    <t>Задолженность (-) или переплата (+) по перечислению отчислений в единый централизованный фонд</t>
  </si>
  <si>
    <t>Перечислено обязательных отчислений ФПБ за отчетный год</t>
  </si>
  <si>
    <t xml:space="preserve">в т.ч. перечислено обязательных отчислений ФПБ за реорганизованные организации профсоюзов </t>
  </si>
  <si>
    <t>7.1</t>
  </si>
  <si>
    <t>Перечислено отчислений в единый централизованный фонд за отчетный год</t>
  </si>
  <si>
    <t>в т.ч. перечислено отчислений в единый централизованный фонд за реорганизованные организации профсоюзов</t>
  </si>
  <si>
    <t>8.1</t>
  </si>
  <si>
    <t>*   Заполняется профсоюзными организациями юридических лиц, их обособленными подразделениями.</t>
  </si>
  <si>
    <t>Председатель комитета (совета)</t>
  </si>
  <si>
    <t>(подпись)</t>
  </si>
  <si>
    <t>(И.О. Фамилия)</t>
  </si>
  <si>
    <t>Бухгалтер</t>
  </si>
  <si>
    <t>М.П.</t>
  </si>
  <si>
    <t>% банка по расчетному счету</t>
  </si>
  <si>
    <t>% банка по депозитному счету</t>
  </si>
  <si>
    <t>услуги банка</t>
  </si>
  <si>
    <t>командировочные</t>
  </si>
  <si>
    <t>соболезнования и ритуальные услуги</t>
  </si>
  <si>
    <t xml:space="preserve">фонд помощи </t>
  </si>
  <si>
    <t xml:space="preserve">другие статьи не включенные в фонд </t>
  </si>
  <si>
    <t>29 .06. 2016 г.  № 246</t>
  </si>
  <si>
    <t>Счет 71</t>
  </si>
  <si>
    <t>Расчеты с подотчетными лицами</t>
  </si>
  <si>
    <t>Счет 76</t>
  </si>
  <si>
    <t>Расчеты с разными дебиторами и кредиторами</t>
  </si>
  <si>
    <t>Счет 01</t>
  </si>
  <si>
    <t>Основные средства</t>
  </si>
  <si>
    <t>Счет 02</t>
  </si>
  <si>
    <t>Амортизация осн.средств</t>
  </si>
  <si>
    <t>Счет 68</t>
  </si>
  <si>
    <t xml:space="preserve">Расчеты по налогам и сборам </t>
  </si>
  <si>
    <t>Детское оздоровление</t>
  </si>
  <si>
    <t>Обучение профсоюзного актива</t>
  </si>
  <si>
    <t>Материальная  помощь членам профсоюза</t>
  </si>
  <si>
    <t>фонд помощи</t>
  </si>
  <si>
    <t>членские профсоюзные взносы</t>
  </si>
  <si>
    <t>рублей</t>
  </si>
  <si>
    <t>%</t>
  </si>
  <si>
    <t>Доходы счет 86 К-т</t>
  </si>
  <si>
    <t>ДОХОДЫ               (Кредит счета 86)       (сумма строк 3-6),                в том числе:</t>
  </si>
  <si>
    <t>Отчисления от членских профсоюзных взносов</t>
  </si>
  <si>
    <t>Целевые поступления по коллективным договорам, тарифным соглашениям</t>
  </si>
  <si>
    <t>Добровольные взносы (пожертвования) членов профсоюза и других лиц на уставную деятельность</t>
  </si>
  <si>
    <t>Прочие поступления:</t>
  </si>
  <si>
    <t>ИТОГО доходов с остатком                       (сумма строк -2)</t>
  </si>
  <si>
    <t>1.Целевые мероприятия</t>
  </si>
  <si>
    <t>Фонд помощи (материальная помощь)</t>
  </si>
  <si>
    <t>1.1.</t>
  </si>
  <si>
    <t>1.2.</t>
  </si>
  <si>
    <t>Туристско-экскурсионная деятельность, в т.ч. услуги ТЭУП "Беларустурист"</t>
  </si>
  <si>
    <t>1.3.</t>
  </si>
  <si>
    <t>1.4.</t>
  </si>
  <si>
    <t>Информационная работа, в т.ч. подписка на газету "Беларускi Час"</t>
  </si>
  <si>
    <t>1.5.</t>
  </si>
  <si>
    <t>Организационные расходы</t>
  </si>
  <si>
    <t>1.6.</t>
  </si>
  <si>
    <t>1.7.</t>
  </si>
  <si>
    <t>2.Административно-хозяйственные расходы:</t>
  </si>
  <si>
    <t>Денежное вознаграждение за выполнение общественной нагрузки (в т.ч.заработная плата штатным работникам без начислений )</t>
  </si>
  <si>
    <t>2.1.</t>
  </si>
  <si>
    <t>2.2.</t>
  </si>
  <si>
    <t>Прочие расходы</t>
  </si>
  <si>
    <t>2.3.</t>
  </si>
  <si>
    <t>Всего расходов                 (сумма строк 1-3)</t>
  </si>
  <si>
    <t>Председатель ППО</t>
  </si>
  <si>
    <t>И.О. Фамилия</t>
  </si>
  <si>
    <t>Казначей ППО</t>
  </si>
  <si>
    <t>РАСХОДЫ                (Дебет счета 86)</t>
  </si>
  <si>
    <t>Спортивная работа</t>
  </si>
  <si>
    <t>Текущий расчетный счет</t>
  </si>
  <si>
    <t>Расходы счет 86 Д-т</t>
  </si>
  <si>
    <t>Прочие поступления</t>
  </si>
  <si>
    <t>ВСЕГО                                             (сумма                                граф 3, 4, 5)</t>
  </si>
  <si>
    <t>Членские профсоюзные взносы, всего                                          (сумма                                 граф 3.1 - 3.4)</t>
  </si>
  <si>
    <t>в том числе организационным структурам</t>
  </si>
  <si>
    <t>Расходы за счет членских профсоюзных взносов                                    (сумма                                   граф 3.2 - 3.5)</t>
  </si>
  <si>
    <t>в том числе использовано организационными структурами</t>
  </si>
  <si>
    <t>Расходы за счет прочих поступлений</t>
  </si>
  <si>
    <t>ВСЕГО,                                (сумма                          граф 3, 4, 5)</t>
  </si>
  <si>
    <t>Расходов за счет целевых поступлений по коллективным договорам, тарифным соглашениям</t>
  </si>
  <si>
    <t>Фактический % использования членских профсоюзных взносов</t>
  </si>
  <si>
    <t>добровольное страхование</t>
  </si>
  <si>
    <t>матпомощь (страховка)</t>
  </si>
  <si>
    <t>туристический слет</t>
  </si>
  <si>
    <t>Наименование статьи</t>
  </si>
  <si>
    <t>согласно утвержденной смете</t>
  </si>
  <si>
    <t>скорректировано согласно фактическим поступлениям</t>
  </si>
  <si>
    <t>Доходы                            (кредит счета 86),              в т.ч.</t>
  </si>
  <si>
    <t xml:space="preserve">Отчисления от членских профсоюзных взносов </t>
  </si>
  <si>
    <t xml:space="preserve">Целевые  поступления  по коллективным  договорам,тарифным соглашениям </t>
  </si>
  <si>
    <t>ИТОГО доходов с остатком</t>
  </si>
  <si>
    <t>Расходы                      (дебет счета 26)</t>
  </si>
  <si>
    <t>Целевые мероприятия:</t>
  </si>
  <si>
    <t>Фонд помощи</t>
  </si>
  <si>
    <t>Туристско-экскурсионная деятельность, в т.ч. услуги ТЭУП «Беларустурист»</t>
  </si>
  <si>
    <t>Спортивная и культурно-массовая работа: т.ч.</t>
  </si>
  <si>
    <t>Информационная работа, в т.ч. Подписка на газету  «Беларускi час»</t>
  </si>
  <si>
    <t>Административно-хозяйственные расходы:</t>
  </si>
  <si>
    <t>Заработная плата штатных работников (вознаграждение профсоюзному активу за выполнение общественной нагрузки)</t>
  </si>
  <si>
    <t>Обязательные отчисления  (ФСЗН, Белгосстрах)</t>
  </si>
  <si>
    <t>ИТОГО расходов</t>
  </si>
  <si>
    <t>Сальдо на 01.01.2021г.</t>
  </si>
  <si>
    <t>(в редакции постановления Президиума</t>
  </si>
  <si>
    <t>Совета Федерации профсоюзов Беларуси</t>
  </si>
  <si>
    <t>от  22.09.2020 №167)</t>
  </si>
  <si>
    <t>Профсоюзным организациям юридических лиц,их обособленных подразделений</t>
  </si>
  <si>
    <t xml:space="preserve">Районным, городским организациям </t>
  </si>
  <si>
    <t>Областным ( Минской городской) организациям</t>
  </si>
  <si>
    <t>2021 года</t>
  </si>
  <si>
    <t>Сальдо на 01.02.2021г.</t>
  </si>
  <si>
    <t>Сальдо на 01.03.2021г.</t>
  </si>
  <si>
    <t>2021года</t>
  </si>
  <si>
    <t>Сальдо на 01.04.2021г.</t>
  </si>
  <si>
    <t>Сальдо на 01.05.2021г.</t>
  </si>
  <si>
    <t>Сальдо на 01.06.2021г.</t>
  </si>
  <si>
    <t>Сальдо на 01.07.2021г.</t>
  </si>
  <si>
    <t>Сальдо на 01.08.2021г.</t>
  </si>
  <si>
    <t>Сальдо на 01.09.2021г.</t>
  </si>
  <si>
    <t>Сальдо на 01.10.2021г.</t>
  </si>
  <si>
    <t>Сальдо на 01.11.2021г.</t>
  </si>
  <si>
    <t>Сальдо на 01.12.2021г.</t>
  </si>
  <si>
    <t>Сальдо на 01.01.2022г.</t>
  </si>
  <si>
    <t>Плановые показатели на 2021 год</t>
  </si>
  <si>
    <t>ИСПОЛНЕНИЕ И КОРРЕКТИРОВКА СМЕТЫ ДОХОДОВ И РАХОДОВ НА 2021 ГОД</t>
  </si>
  <si>
    <t>Остаток средств целевого финансирования на начало отчетного года</t>
  </si>
  <si>
    <t>Остаток средств целевого финансирования на конец отчетного года</t>
  </si>
  <si>
    <t>Смета доходов и расходов на 2022 год</t>
  </si>
  <si>
    <t>Факт, 2021год</t>
  </si>
  <si>
    <t>План, 2022 год</t>
  </si>
  <si>
    <t>Денежное вознаграждение к Благодарности Ломако Л.В.</t>
  </si>
  <si>
    <t>Возврат денежного вознаграждения к Благодарности Ломако Л.В.</t>
  </si>
  <si>
    <t>Подарочные сертификаты</t>
  </si>
  <si>
    <t>Оплата за мероприятие</t>
  </si>
  <si>
    <t>Подписка на 2-е пол.2021</t>
  </si>
  <si>
    <t>Входные билеты на мероприятие</t>
  </si>
  <si>
    <t>Оплата за рамки</t>
  </si>
  <si>
    <t>Оплата за наборы конфет</t>
  </si>
  <si>
    <t>Подиска на 1-е пол.2022</t>
  </si>
  <si>
    <t>Оплата за сертификаты</t>
  </si>
  <si>
    <t>Оплата за конфеты</t>
  </si>
  <si>
    <t>Фактически за 2021 год</t>
  </si>
  <si>
    <t>Скорректировано</t>
  </si>
  <si>
    <t>Таблица 3</t>
  </si>
  <si>
    <t>РАСПРЕДЕЛЕНИЕ ЧЛЕНСКИХ ПРОФСОЮЗНЫХ ВЗНОСОВ</t>
  </si>
  <si>
    <t>В РАЗРЕЗЕ ОБЛАСТЕЙ И Г. МИНСКА НАРАСТАЮЩИМ ИТОГОМ С НАЧАЛА ГОДА</t>
  </si>
  <si>
    <t>Области и г.Минск</t>
  </si>
  <si>
    <t xml:space="preserve">Профсоюзным организациям юридических лиц, их обособленных подразделений </t>
  </si>
  <si>
    <t>Областным (Минской городской) организациям а</t>
  </si>
  <si>
    <t xml:space="preserve">Объединенным отраслевым профсоюзным организациям </t>
  </si>
  <si>
    <t xml:space="preserve">Республиканскому (Центральному) комитету (совету) </t>
  </si>
  <si>
    <t>Всего (сумма граф 3,5,7,9,11, 13,15)</t>
  </si>
  <si>
    <t>Всего (сумма граф 4,6,8,10,12, 14,16)</t>
  </si>
  <si>
    <t>1.</t>
  </si>
  <si>
    <t>2.</t>
  </si>
  <si>
    <t>3.</t>
  </si>
  <si>
    <t>4.</t>
  </si>
  <si>
    <t>5.</t>
  </si>
  <si>
    <t>6.</t>
  </si>
  <si>
    <t>г. Минск</t>
  </si>
  <si>
    <t>7.</t>
  </si>
  <si>
    <t>Итого                                                       (сумма строк 1 - 7)</t>
  </si>
  <si>
    <t>8.</t>
  </si>
  <si>
    <t>Журнал-главная</t>
  </si>
  <si>
    <t>на 2021 год</t>
  </si>
  <si>
    <t>Профсоюзная организация ___________________________________________</t>
  </si>
  <si>
    <t>Собрание ППО _____________________________</t>
  </si>
  <si>
    <t>Профсоюзная организация ____________________________</t>
  </si>
  <si>
    <t>Юридический адрес ______________________________</t>
  </si>
  <si>
    <r>
      <t xml:space="preserve">Расчетный счет в банке  </t>
    </r>
    <r>
      <rPr>
        <u/>
        <sz val="11"/>
        <rFont val="Times New Roman"/>
        <family val="1"/>
        <charset val="204"/>
      </rPr>
      <t>__________________________________</t>
    </r>
  </si>
  <si>
    <t>Телефоны ______________________________</t>
  </si>
  <si>
    <t>Собрание ________________________________</t>
  </si>
  <si>
    <t>Профсоюзная организация _____________________________</t>
  </si>
  <si>
    <t>Юридический адрес ________________________</t>
  </si>
  <si>
    <r>
      <t xml:space="preserve">Расчетный счет в банке  </t>
    </r>
    <r>
      <rPr>
        <u/>
        <sz val="8"/>
        <rFont val="Times New Roman"/>
        <family val="1"/>
        <charset val="204"/>
      </rPr>
      <t>_______________________________________</t>
    </r>
  </si>
  <si>
    <t>Телефоны 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</si>
</sst>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₽_-;\-* #,##0.00\ _₽_-;_-* &quot;-&quot;??\ _₽_-;_-@_-"/>
    <numFmt numFmtId="165" formatCode="_-* #,##0_р_._-;\-* #,##0_р_._-;_-* &quot;-&quot;_р_._-;_-@_-"/>
    <numFmt numFmtId="166" formatCode="_-* #,##0.00_р_._-;\-* #,##0.00_р_._-;_-* &quot;-&quot;??_р_._-;_-@_-"/>
    <numFmt numFmtId="167" formatCode="#,##0.0"/>
    <numFmt numFmtId="168" formatCode="0.0%"/>
    <numFmt numFmtId="169" formatCode="[$-419]mmmm;@"/>
  </numFmts>
  <fonts count="40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9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9"/>
      <color indexed="10"/>
      <name val="Tahoma"/>
      <family val="2"/>
      <charset val="204"/>
    </font>
    <font>
      <b/>
      <sz val="10"/>
      <color indexed="10"/>
      <name val="Tahoma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i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7"/>
      <color rgb="FF000000"/>
      <name val="Times New Roman"/>
      <family val="1"/>
      <charset val="204"/>
    </font>
    <font>
      <sz val="10"/>
      <color rgb="FF000000"/>
      <name val="Arial Cyr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1" fillId="0" borderId="0"/>
    <xf numFmtId="0" fontId="20" fillId="0" borderId="0"/>
    <xf numFmtId="9" fontId="1" fillId="0" borderId="0" applyFont="0" applyFill="0" applyBorder="0" applyAlignment="0" applyProtection="0"/>
  </cellStyleXfs>
  <cellXfs count="48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165" fontId="3" fillId="0" borderId="0" xfId="0" applyNumberFormat="1" applyFont="1"/>
    <xf numFmtId="14" fontId="3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wrapText="1"/>
    </xf>
    <xf numFmtId="165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0" xfId="0" applyFont="1"/>
    <xf numFmtId="0" fontId="3" fillId="0" borderId="2" xfId="0" applyFont="1" applyBorder="1"/>
    <xf numFmtId="0" fontId="0" fillId="0" borderId="0" xfId="0" applyAlignment="1">
      <alignment wrapText="1"/>
    </xf>
    <xf numFmtId="0" fontId="3" fillId="0" borderId="2" xfId="0" applyFont="1" applyBorder="1" applyAlignment="1">
      <alignment horizontal="left" wrapText="1"/>
    </xf>
    <xf numFmtId="0" fontId="6" fillId="0" borderId="2" xfId="0" applyFont="1" applyBorder="1" applyAlignment="1">
      <alignment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vertical="center" shrinkToFit="1"/>
    </xf>
    <xf numFmtId="0" fontId="5" fillId="2" borderId="2" xfId="0" applyFont="1" applyFill="1" applyBorder="1" applyAlignment="1">
      <alignment horizontal="center" shrinkToFit="1"/>
    </xf>
    <xf numFmtId="165" fontId="5" fillId="2" borderId="2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shrinkToFit="1"/>
    </xf>
    <xf numFmtId="0" fontId="8" fillId="0" borderId="0" xfId="0" applyFont="1"/>
    <xf numFmtId="0" fontId="8" fillId="0" borderId="0" xfId="0" applyFont="1" applyAlignment="1">
      <alignment horizontal="right"/>
    </xf>
    <xf numFmtId="169" fontId="8" fillId="0" borderId="4" xfId="0" applyNumberFormat="1" applyFont="1" applyBorder="1" applyAlignment="1">
      <alignment horizontal="center"/>
    </xf>
    <xf numFmtId="0" fontId="5" fillId="3" borderId="0" xfId="0" applyFont="1" applyFill="1" applyBorder="1" applyAlignment="1">
      <alignment shrinkToFit="1"/>
    </xf>
    <xf numFmtId="166" fontId="5" fillId="4" borderId="2" xfId="0" applyNumberFormat="1" applyFont="1" applyFill="1" applyBorder="1" applyAlignment="1">
      <alignment horizontal="center" vertical="center" shrinkToFit="1"/>
    </xf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/>
    <xf numFmtId="166" fontId="3" fillId="5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shrinkToFit="1"/>
    </xf>
    <xf numFmtId="166" fontId="3" fillId="5" borderId="1" xfId="0" applyNumberFormat="1" applyFont="1" applyFill="1" applyBorder="1" applyAlignment="1">
      <alignment horizontal="center" vertical="center" shrinkToFit="1"/>
    </xf>
    <xf numFmtId="166" fontId="3" fillId="0" borderId="2" xfId="0" applyNumberFormat="1" applyFont="1" applyBorder="1" applyAlignment="1">
      <alignment horizontal="center" vertical="center" shrinkToFit="1"/>
    </xf>
    <xf numFmtId="166" fontId="3" fillId="3" borderId="1" xfId="0" applyNumberFormat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166" fontId="3" fillId="2" borderId="0" xfId="0" applyNumberFormat="1" applyFont="1" applyFill="1"/>
    <xf numFmtId="166" fontId="3" fillId="0" borderId="1" xfId="0" applyNumberFormat="1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/>
    </xf>
    <xf numFmtId="0" fontId="22" fillId="0" borderId="0" xfId="1" applyFont="1"/>
    <xf numFmtId="0" fontId="23" fillId="0" borderId="0" xfId="1" applyFont="1" applyAlignment="1"/>
    <xf numFmtId="0" fontId="22" fillId="0" borderId="0" xfId="1" applyFont="1" applyAlignment="1"/>
    <xf numFmtId="0" fontId="21" fillId="0" borderId="0" xfId="1"/>
    <xf numFmtId="0" fontId="23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2" fillId="0" borderId="0" xfId="1" applyFont="1" applyAlignment="1">
      <alignment horizontal="right"/>
    </xf>
    <xf numFmtId="0" fontId="23" fillId="0" borderId="0" xfId="1" applyFont="1"/>
    <xf numFmtId="0" fontId="23" fillId="0" borderId="0" xfId="1" applyFont="1" applyAlignment="1">
      <alignment horizontal="right"/>
    </xf>
    <xf numFmtId="0" fontId="22" fillId="0" borderId="0" xfId="1" applyFont="1" applyAlignment="1">
      <alignment wrapText="1"/>
    </xf>
    <xf numFmtId="0" fontId="24" fillId="0" borderId="2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24" fillId="0" borderId="2" xfId="1" applyFont="1" applyBorder="1" applyAlignment="1">
      <alignment horizontal="center" wrapText="1"/>
    </xf>
    <xf numFmtId="0" fontId="25" fillId="0" borderId="2" xfId="1" applyFont="1" applyBorder="1" applyAlignment="1">
      <alignment wrapText="1"/>
    </xf>
    <xf numFmtId="0" fontId="25" fillId="0" borderId="2" xfId="1" applyFont="1" applyBorder="1" applyAlignment="1">
      <alignment horizontal="center" wrapText="1"/>
    </xf>
    <xf numFmtId="0" fontId="21" fillId="0" borderId="0" xfId="1" applyAlignment="1">
      <alignment wrapText="1"/>
    </xf>
    <xf numFmtId="0" fontId="25" fillId="0" borderId="2" xfId="1" applyFont="1" applyBorder="1" applyAlignment="1">
      <alignment horizontal="center"/>
    </xf>
    <xf numFmtId="167" fontId="25" fillId="0" borderId="2" xfId="1" applyNumberFormat="1" applyFont="1" applyBorder="1" applyAlignment="1">
      <alignment horizontal="left" vertical="center" wrapText="1"/>
    </xf>
    <xf numFmtId="3" fontId="25" fillId="0" borderId="2" xfId="1" applyNumberFormat="1" applyFont="1" applyBorder="1" applyAlignment="1">
      <alignment horizontal="center" vertical="center" wrapText="1"/>
    </xf>
    <xf numFmtId="167" fontId="25" fillId="0" borderId="2" xfId="1" applyNumberFormat="1" applyFont="1" applyBorder="1" applyAlignment="1">
      <alignment horizontal="right" vertical="center" wrapText="1"/>
    </xf>
    <xf numFmtId="167" fontId="25" fillId="0" borderId="2" xfId="1" applyNumberFormat="1" applyFont="1" applyBorder="1" applyAlignment="1">
      <alignment horizontal="center" vertical="center" wrapText="1"/>
    </xf>
    <xf numFmtId="167" fontId="26" fillId="0" borderId="2" xfId="1" applyNumberFormat="1" applyFont="1" applyBorder="1" applyAlignment="1">
      <alignment horizontal="center" vertical="center" wrapText="1"/>
    </xf>
    <xf numFmtId="3" fontId="26" fillId="0" borderId="2" xfId="1" applyNumberFormat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left" vertical="center" wrapText="1"/>
    </xf>
    <xf numFmtId="0" fontId="26" fillId="0" borderId="2" xfId="1" applyFont="1" applyBorder="1" applyAlignment="1">
      <alignment horizontal="left" vertical="center" wrapText="1"/>
    </xf>
    <xf numFmtId="0" fontId="25" fillId="0" borderId="2" xfId="1" applyFont="1" applyBorder="1" applyAlignment="1">
      <alignment horizontal="right" vertical="center" wrapText="1"/>
    </xf>
    <xf numFmtId="49" fontId="25" fillId="0" borderId="2" xfId="1" applyNumberFormat="1" applyFont="1" applyBorder="1" applyAlignment="1">
      <alignment horizontal="center" vertical="center" wrapText="1"/>
    </xf>
    <xf numFmtId="0" fontId="22" fillId="0" borderId="2" xfId="1" applyFont="1" applyBorder="1" applyAlignment="1">
      <alignment vertical="center" textRotation="90"/>
    </xf>
    <xf numFmtId="49" fontId="22" fillId="0" borderId="0" xfId="1" applyNumberFormat="1" applyFont="1" applyAlignment="1">
      <alignment wrapText="1"/>
    </xf>
    <xf numFmtId="49" fontId="21" fillId="0" borderId="0" xfId="1" applyNumberFormat="1" applyAlignment="1">
      <alignment wrapText="1"/>
    </xf>
    <xf numFmtId="0" fontId="25" fillId="0" borderId="0" xfId="1" applyFont="1"/>
    <xf numFmtId="49" fontId="25" fillId="0" borderId="0" xfId="1" applyNumberFormat="1" applyFont="1"/>
    <xf numFmtId="49" fontId="25" fillId="0" borderId="2" xfId="1" applyNumberFormat="1" applyFont="1" applyBorder="1" applyAlignment="1">
      <alignment horizontal="center"/>
    </xf>
    <xf numFmtId="0" fontId="22" fillId="0" borderId="4" xfId="1" applyFont="1" applyBorder="1"/>
    <xf numFmtId="0" fontId="27" fillId="0" borderId="0" xfId="1" applyFont="1"/>
    <xf numFmtId="0" fontId="22" fillId="0" borderId="0" xfId="1" applyFont="1" applyAlignment="1">
      <alignment horizontal="center"/>
    </xf>
    <xf numFmtId="0" fontId="25" fillId="0" borderId="0" xfId="1" applyFont="1" applyBorder="1" applyAlignment="1">
      <alignment horizontal="center"/>
    </xf>
    <xf numFmtId="0" fontId="22" fillId="0" borderId="0" xfId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6" fontId="5" fillId="5" borderId="2" xfId="0" applyNumberFormat="1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vertical="center" shrinkToFit="1"/>
    </xf>
    <xf numFmtId="0" fontId="5" fillId="5" borderId="2" xfId="0" applyFont="1" applyFill="1" applyBorder="1" applyAlignment="1">
      <alignment horizontal="center" shrinkToFit="1"/>
    </xf>
    <xf numFmtId="0" fontId="5" fillId="3" borderId="6" xfId="0" applyFont="1" applyFill="1" applyBorder="1" applyAlignment="1">
      <alignment horizontal="center" vertical="center" wrapText="1"/>
    </xf>
    <xf numFmtId="166" fontId="3" fillId="3" borderId="7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166" fontId="5" fillId="4" borderId="8" xfId="0" applyNumberFormat="1" applyFont="1" applyFill="1" applyBorder="1" applyAlignment="1">
      <alignment horizontal="center" vertical="center" shrinkToFit="1"/>
    </xf>
    <xf numFmtId="166" fontId="5" fillId="4" borderId="9" xfId="0" applyNumberFormat="1" applyFont="1" applyFill="1" applyBorder="1" applyAlignment="1">
      <alignment horizontal="center" vertical="center" shrinkToFit="1"/>
    </xf>
    <xf numFmtId="166" fontId="3" fillId="0" borderId="10" xfId="0" applyNumberFormat="1" applyFont="1" applyBorder="1" applyAlignment="1">
      <alignment horizontal="center" vertical="center" shrinkToFit="1"/>
    </xf>
    <xf numFmtId="166" fontId="3" fillId="0" borderId="11" xfId="0" applyNumberFormat="1" applyFont="1" applyBorder="1" applyAlignment="1">
      <alignment horizontal="center" vertical="center" shrinkToFit="1"/>
    </xf>
    <xf numFmtId="166" fontId="3" fillId="0" borderId="12" xfId="0" applyNumberFormat="1" applyFont="1" applyBorder="1" applyAlignment="1">
      <alignment horizontal="center" vertical="center" shrinkToFit="1"/>
    </xf>
    <xf numFmtId="166" fontId="3" fillId="0" borderId="13" xfId="0" applyNumberFormat="1" applyFont="1" applyBorder="1" applyAlignment="1">
      <alignment horizontal="center" vertical="center" shrinkToFit="1"/>
    </xf>
    <xf numFmtId="166" fontId="5" fillId="4" borderId="12" xfId="0" applyNumberFormat="1" applyFont="1" applyFill="1" applyBorder="1" applyAlignment="1">
      <alignment horizontal="center" vertical="center" shrinkToFit="1"/>
    </xf>
    <xf numFmtId="166" fontId="5" fillId="4" borderId="13" xfId="0" applyNumberFormat="1" applyFont="1" applyFill="1" applyBorder="1" applyAlignment="1">
      <alignment horizontal="center" vertical="center" shrinkToFit="1"/>
    </xf>
    <xf numFmtId="166" fontId="5" fillId="4" borderId="14" xfId="0" applyNumberFormat="1" applyFont="1" applyFill="1" applyBorder="1" applyAlignment="1">
      <alignment horizontal="center" vertical="center" shrinkToFit="1"/>
    </xf>
    <xf numFmtId="166" fontId="5" fillId="4" borderId="15" xfId="0" applyNumberFormat="1" applyFont="1" applyFill="1" applyBorder="1" applyAlignment="1">
      <alignment horizontal="center" vertical="center" shrinkToFit="1"/>
    </xf>
    <xf numFmtId="166" fontId="5" fillId="4" borderId="16" xfId="0" applyNumberFormat="1" applyFont="1" applyFill="1" applyBorder="1" applyAlignment="1">
      <alignment horizontal="center" vertical="center" shrinkToFit="1"/>
    </xf>
    <xf numFmtId="166" fontId="5" fillId="5" borderId="8" xfId="0" applyNumberFormat="1" applyFont="1" applyFill="1" applyBorder="1" applyAlignment="1">
      <alignment horizontal="center" vertical="center" shrinkToFit="1"/>
    </xf>
    <xf numFmtId="166" fontId="5" fillId="5" borderId="9" xfId="0" applyNumberFormat="1" applyFont="1" applyFill="1" applyBorder="1" applyAlignment="1">
      <alignment horizontal="center" vertical="center" shrinkToFit="1"/>
    </xf>
    <xf numFmtId="166" fontId="5" fillId="5" borderId="12" xfId="0" applyNumberFormat="1" applyFont="1" applyFill="1" applyBorder="1" applyAlignment="1">
      <alignment horizontal="center" vertical="center" shrinkToFit="1"/>
    </xf>
    <xf numFmtId="166" fontId="5" fillId="5" borderId="13" xfId="0" applyNumberFormat="1" applyFont="1" applyFill="1" applyBorder="1" applyAlignment="1">
      <alignment horizontal="center" vertical="center" shrinkToFit="1"/>
    </xf>
    <xf numFmtId="0" fontId="28" fillId="0" borderId="0" xfId="2" applyFont="1" applyAlignment="1">
      <alignment wrapText="1"/>
    </xf>
    <xf numFmtId="0" fontId="22" fillId="0" borderId="0" xfId="2" applyFont="1" applyAlignment="1">
      <alignment wrapText="1"/>
    </xf>
    <xf numFmtId="0" fontId="29" fillId="0" borderId="2" xfId="2" applyFont="1" applyBorder="1" applyAlignment="1">
      <alignment horizontal="center" wrapText="1"/>
    </xf>
    <xf numFmtId="0" fontId="30" fillId="0" borderId="0" xfId="2" applyFont="1" applyAlignment="1">
      <alignment wrapText="1"/>
    </xf>
    <xf numFmtId="165" fontId="31" fillId="0" borderId="0" xfId="2" applyNumberFormat="1" applyFont="1" applyBorder="1" applyAlignment="1">
      <alignment horizontal="center" wrapText="1"/>
    </xf>
    <xf numFmtId="0" fontId="23" fillId="0" borderId="2" xfId="2" applyFont="1" applyBorder="1" applyAlignment="1">
      <alignment horizontal="left" vertical="center" wrapText="1"/>
    </xf>
    <xf numFmtId="166" fontId="3" fillId="0" borderId="7" xfId="0" applyNumberFormat="1" applyFont="1" applyBorder="1" applyAlignment="1">
      <alignment horizontal="center" vertical="center" shrinkToFit="1"/>
    </xf>
    <xf numFmtId="166" fontId="3" fillId="0" borderId="8" xfId="0" applyNumberFormat="1" applyFont="1" applyBorder="1" applyAlignment="1">
      <alignment horizontal="center" vertical="center" shrinkToFit="1"/>
    </xf>
    <xf numFmtId="166" fontId="5" fillId="4" borderId="17" xfId="0" applyNumberFormat="1" applyFont="1" applyFill="1" applyBorder="1" applyAlignment="1">
      <alignment horizontal="center" vertical="center" shrinkToFit="1"/>
    </xf>
    <xf numFmtId="166" fontId="5" fillId="2" borderId="9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25" fillId="0" borderId="2" xfId="1" applyFont="1" applyBorder="1" applyAlignment="1">
      <alignment horizontal="center" vertical="center" wrapText="1"/>
    </xf>
    <xf numFmtId="166" fontId="25" fillId="6" borderId="2" xfId="1" applyNumberFormat="1" applyFont="1" applyFill="1" applyBorder="1" applyAlignment="1">
      <alignment horizontal="center" vertical="center" wrapText="1"/>
    </xf>
    <xf numFmtId="166" fontId="25" fillId="0" borderId="2" xfId="1" applyNumberFormat="1" applyFont="1" applyBorder="1" applyAlignment="1">
      <alignment horizontal="center" vertical="center" wrapText="1"/>
    </xf>
    <xf numFmtId="166" fontId="25" fillId="5" borderId="2" xfId="1" applyNumberFormat="1" applyFont="1" applyFill="1" applyBorder="1" applyAlignment="1">
      <alignment horizontal="center" vertical="center" wrapText="1"/>
    </xf>
    <xf numFmtId="166" fontId="26" fillId="5" borderId="2" xfId="1" applyNumberFormat="1" applyFont="1" applyFill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 wrapText="1"/>
    </xf>
    <xf numFmtId="0" fontId="29" fillId="0" borderId="8" xfId="2" applyFont="1" applyBorder="1" applyAlignment="1">
      <alignment horizontal="center" vertical="center" wrapText="1"/>
    </xf>
    <xf numFmtId="164" fontId="25" fillId="0" borderId="2" xfId="1" applyNumberFormat="1" applyFont="1" applyBorder="1" applyAlignment="1">
      <alignment horizontal="center" vertical="center"/>
    </xf>
    <xf numFmtId="164" fontId="25" fillId="6" borderId="8" xfId="1" applyNumberFormat="1" applyFont="1" applyFill="1" applyBorder="1" applyAlignment="1">
      <alignment horizontal="center" vertical="center" wrapText="1"/>
    </xf>
    <xf numFmtId="164" fontId="25" fillId="5" borderId="2" xfId="1" applyNumberFormat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center" vertical="center"/>
    </xf>
    <xf numFmtId="166" fontId="26" fillId="3" borderId="2" xfId="1" applyNumberFormat="1" applyFont="1" applyFill="1" applyBorder="1" applyAlignment="1">
      <alignment horizontal="center" vertical="center" wrapText="1"/>
    </xf>
    <xf numFmtId="168" fontId="25" fillId="0" borderId="9" xfId="1" applyNumberFormat="1" applyFont="1" applyBorder="1" applyAlignment="1">
      <alignment horizontal="center" vertical="center" wrapText="1"/>
    </xf>
    <xf numFmtId="168" fontId="26" fillId="5" borderId="19" xfId="1" applyNumberFormat="1" applyFont="1" applyFill="1" applyBorder="1" applyAlignment="1">
      <alignment horizontal="center" vertical="center" shrinkToFit="1"/>
    </xf>
    <xf numFmtId="168" fontId="25" fillId="5" borderId="9" xfId="1" applyNumberFormat="1" applyFont="1" applyFill="1" applyBorder="1" applyAlignment="1">
      <alignment horizontal="center" vertical="center" shrinkToFit="1"/>
    </xf>
    <xf numFmtId="168" fontId="26" fillId="5" borderId="9" xfId="1" applyNumberFormat="1" applyFont="1" applyFill="1" applyBorder="1" applyAlignment="1">
      <alignment horizontal="center" vertical="center" shrinkToFit="1"/>
    </xf>
    <xf numFmtId="168" fontId="25" fillId="5" borderId="2" xfId="1" applyNumberFormat="1" applyFont="1" applyFill="1" applyBorder="1" applyAlignment="1">
      <alignment horizontal="center" vertical="center" shrinkToFit="1"/>
    </xf>
    <xf numFmtId="0" fontId="24" fillId="0" borderId="2" xfId="1" applyFont="1" applyBorder="1" applyAlignment="1">
      <alignment horizontal="center" vertical="center" textRotation="90" wrapText="1"/>
    </xf>
    <xf numFmtId="166" fontId="25" fillId="5" borderId="2" xfId="1" applyNumberFormat="1" applyFont="1" applyFill="1" applyBorder="1" applyAlignment="1">
      <alignment horizontal="center" vertical="center"/>
    </xf>
    <xf numFmtId="0" fontId="25" fillId="5" borderId="2" xfId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 vertical="center"/>
    </xf>
    <xf numFmtId="166" fontId="3" fillId="0" borderId="13" xfId="0" applyNumberFormat="1" applyFont="1" applyFill="1" applyBorder="1" applyAlignment="1">
      <alignment horizontal="center" vertical="center" shrinkToFit="1"/>
    </xf>
    <xf numFmtId="166" fontId="3" fillId="0" borderId="11" xfId="0" applyNumberFormat="1" applyFont="1" applyFill="1" applyBorder="1" applyAlignment="1">
      <alignment horizontal="center" vertical="center" shrinkToFit="1"/>
    </xf>
    <xf numFmtId="166" fontId="3" fillId="0" borderId="10" xfId="0" applyNumberFormat="1" applyFont="1" applyFill="1" applyBorder="1" applyAlignment="1">
      <alignment horizontal="center" vertical="center" shrinkToFit="1"/>
    </xf>
    <xf numFmtId="166" fontId="3" fillId="0" borderId="1" xfId="0" applyNumberFormat="1" applyFont="1" applyFill="1" applyBorder="1" applyAlignment="1">
      <alignment horizontal="center" vertical="center" shrinkToFit="1"/>
    </xf>
    <xf numFmtId="166" fontId="3" fillId="0" borderId="7" xfId="0" applyNumberFormat="1" applyFont="1" applyFill="1" applyBorder="1" applyAlignment="1">
      <alignment horizontal="center" vertical="center" shrinkToFit="1"/>
    </xf>
    <xf numFmtId="166" fontId="3" fillId="0" borderId="12" xfId="0" applyNumberFormat="1" applyFont="1" applyFill="1" applyBorder="1" applyAlignment="1">
      <alignment horizontal="center" vertical="center" shrinkToFit="1"/>
    </xf>
    <xf numFmtId="166" fontId="3" fillId="0" borderId="8" xfId="0" applyNumberFormat="1" applyFont="1" applyFill="1" applyBorder="1" applyAlignment="1">
      <alignment horizontal="center" vertical="center" shrinkToFit="1"/>
    </xf>
    <xf numFmtId="0" fontId="28" fillId="0" borderId="0" xfId="2" applyFont="1" applyFill="1" applyBorder="1" applyAlignment="1">
      <alignment wrapText="1"/>
    </xf>
    <xf numFmtId="0" fontId="22" fillId="0" borderId="0" xfId="2" applyFont="1" applyFill="1" applyBorder="1" applyAlignment="1">
      <alignment wrapText="1"/>
    </xf>
    <xf numFmtId="165" fontId="22" fillId="0" borderId="0" xfId="2" applyNumberFormat="1" applyFont="1" applyFill="1" applyBorder="1" applyAlignment="1">
      <alignment wrapText="1"/>
    </xf>
    <xf numFmtId="9" fontId="22" fillId="0" borderId="0" xfId="2" applyNumberFormat="1" applyFont="1" applyFill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0" fontId="14" fillId="0" borderId="2" xfId="0" applyFont="1" applyBorder="1" applyAlignment="1">
      <alignment horizontal="center" wrapText="1"/>
    </xf>
    <xf numFmtId="2" fontId="14" fillId="7" borderId="2" xfId="0" applyNumberFormat="1" applyFont="1" applyFill="1" applyBorder="1" applyAlignment="1">
      <alignment horizontal="right" wrapText="1"/>
    </xf>
    <xf numFmtId="2" fontId="14" fillId="0" borderId="2" xfId="0" applyNumberFormat="1" applyFont="1" applyBorder="1" applyAlignment="1">
      <alignment horizontal="right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horizontal="center" wrapText="1"/>
    </xf>
    <xf numFmtId="2" fontId="13" fillId="0" borderId="2" xfId="0" applyNumberFormat="1" applyFont="1" applyBorder="1" applyAlignment="1">
      <alignment horizontal="right" wrapText="1"/>
    </xf>
    <xf numFmtId="2" fontId="13" fillId="7" borderId="2" xfId="0" applyNumberFormat="1" applyFont="1" applyFill="1" applyBorder="1" applyAlignment="1">
      <alignment horizontal="right" wrapText="1"/>
    </xf>
    <xf numFmtId="0" fontId="13" fillId="0" borderId="2" xfId="0" applyFont="1" applyBorder="1" applyAlignment="1">
      <alignment wrapText="1"/>
    </xf>
    <xf numFmtId="0" fontId="16" fillId="0" borderId="2" xfId="0" applyFont="1" applyBorder="1" applyAlignment="1">
      <alignment vertical="top" wrapText="1"/>
    </xf>
    <xf numFmtId="0" fontId="9" fillId="0" borderId="0" xfId="1" applyFont="1" applyBorder="1"/>
    <xf numFmtId="0" fontId="22" fillId="0" borderId="0" xfId="1" applyFont="1" applyBorder="1"/>
    <xf numFmtId="0" fontId="13" fillId="0" borderId="0" xfId="0" applyFont="1" applyBorder="1" applyAlignment="1">
      <alignment vertical="top" wrapText="1"/>
    </xf>
    <xf numFmtId="0" fontId="13" fillId="0" borderId="0" xfId="0" applyFont="1" applyBorder="1" applyAlignment="1">
      <alignment horizontal="center" wrapText="1"/>
    </xf>
    <xf numFmtId="2" fontId="13" fillId="0" borderId="0" xfId="0" applyNumberFormat="1" applyFont="1" applyBorder="1" applyAlignment="1">
      <alignment horizontal="right" wrapText="1"/>
    </xf>
    <xf numFmtId="2" fontId="14" fillId="0" borderId="0" xfId="0" applyNumberFormat="1" applyFont="1" applyFill="1" applyBorder="1" applyAlignment="1">
      <alignment horizontal="righ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wrapText="1"/>
    </xf>
    <xf numFmtId="169" fontId="8" fillId="0" borderId="4" xfId="0" applyNumberFormat="1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vertical="center" wrapText="1" shrinkToFit="1"/>
    </xf>
    <xf numFmtId="0" fontId="5" fillId="3" borderId="2" xfId="0" applyFont="1" applyFill="1" applyBorder="1" applyAlignment="1">
      <alignment horizontal="center" wrapText="1" shrinkToFit="1"/>
    </xf>
    <xf numFmtId="166" fontId="5" fillId="3" borderId="2" xfId="0" applyNumberFormat="1" applyFont="1" applyFill="1" applyBorder="1" applyAlignment="1">
      <alignment horizontal="center" vertical="center" wrapText="1" shrinkToFit="1"/>
    </xf>
    <xf numFmtId="166" fontId="5" fillId="3" borderId="8" xfId="0" applyNumberFormat="1" applyFont="1" applyFill="1" applyBorder="1" applyAlignment="1">
      <alignment horizontal="center" vertical="center" wrapText="1" shrinkToFit="1"/>
    </xf>
    <xf numFmtId="166" fontId="5" fillId="3" borderId="12" xfId="0" applyNumberFormat="1" applyFont="1" applyFill="1" applyBorder="1" applyAlignment="1">
      <alignment horizontal="center" vertical="center" wrapText="1" shrinkToFit="1"/>
    </xf>
    <xf numFmtId="166" fontId="5" fillId="3" borderId="13" xfId="0" applyNumberFormat="1" applyFont="1" applyFill="1" applyBorder="1" applyAlignment="1">
      <alignment horizontal="center" vertical="center" wrapText="1" shrinkToFit="1"/>
    </xf>
    <xf numFmtId="166" fontId="5" fillId="2" borderId="9" xfId="0" applyNumberFormat="1" applyFont="1" applyFill="1" applyBorder="1" applyAlignment="1">
      <alignment horizontal="center" vertical="center" wrapText="1"/>
    </xf>
    <xf numFmtId="166" fontId="5" fillId="2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wrapText="1" shrinkToFi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166" fontId="3" fillId="5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 shrinkToFit="1"/>
    </xf>
    <xf numFmtId="166" fontId="3" fillId="5" borderId="1" xfId="0" applyNumberFormat="1" applyFont="1" applyFill="1" applyBorder="1" applyAlignment="1">
      <alignment horizontal="center" vertical="center" wrapText="1" shrinkToFit="1"/>
    </xf>
    <xf numFmtId="166" fontId="3" fillId="3" borderId="7" xfId="0" applyNumberFormat="1" applyFont="1" applyFill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 shrinkToFit="1"/>
    </xf>
    <xf numFmtId="166" fontId="3" fillId="0" borderId="11" xfId="0" applyNumberFormat="1" applyFont="1" applyBorder="1" applyAlignment="1">
      <alignment horizontal="center" vertical="center" wrapText="1" shrinkToFit="1"/>
    </xf>
    <xf numFmtId="166" fontId="3" fillId="0" borderId="7" xfId="0" applyNumberFormat="1" applyFont="1" applyBorder="1" applyAlignment="1">
      <alignment horizontal="center" vertical="center" wrapText="1" shrinkToFit="1"/>
    </xf>
    <xf numFmtId="166" fontId="3" fillId="0" borderId="10" xfId="0" applyNumberFormat="1" applyFont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wrapText="1"/>
    </xf>
    <xf numFmtId="14" fontId="3" fillId="0" borderId="2" xfId="0" applyNumberFormat="1" applyFont="1" applyBorder="1" applyAlignment="1">
      <alignment vertical="center" wrapText="1"/>
    </xf>
    <xf numFmtId="166" fontId="3" fillId="0" borderId="2" xfId="0" applyNumberFormat="1" applyFont="1" applyBorder="1" applyAlignment="1">
      <alignment horizontal="center" vertical="center" wrapText="1" shrinkToFit="1"/>
    </xf>
    <xf numFmtId="166" fontId="3" fillId="3" borderId="8" xfId="0" applyNumberFormat="1" applyFont="1" applyFill="1" applyBorder="1" applyAlignment="1">
      <alignment horizontal="center" vertical="center" wrapText="1"/>
    </xf>
    <xf numFmtId="166" fontId="3" fillId="0" borderId="12" xfId="0" applyNumberFormat="1" applyFont="1" applyBorder="1" applyAlignment="1">
      <alignment horizontal="center" vertical="center" wrapText="1" shrinkToFit="1"/>
    </xf>
    <xf numFmtId="166" fontId="3" fillId="0" borderId="13" xfId="0" applyNumberFormat="1" applyFont="1" applyBorder="1" applyAlignment="1">
      <alignment horizontal="center" vertical="center" wrapText="1" shrinkToFit="1"/>
    </xf>
    <xf numFmtId="166" fontId="3" fillId="0" borderId="8" xfId="0" applyNumberFormat="1" applyFont="1" applyBorder="1" applyAlignment="1">
      <alignment horizontal="center" vertical="center" wrapText="1" shrinkToFit="1"/>
    </xf>
    <xf numFmtId="166" fontId="3" fillId="0" borderId="12" xfId="0" applyNumberFormat="1" applyFont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wrapText="1"/>
    </xf>
    <xf numFmtId="166" fontId="3" fillId="0" borderId="13" xfId="0" applyNumberFormat="1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vertical="center" wrapText="1" shrinkToFit="1"/>
    </xf>
    <xf numFmtId="0" fontId="5" fillId="2" borderId="2" xfId="0" applyFont="1" applyFill="1" applyBorder="1" applyAlignment="1">
      <alignment horizontal="center" wrapText="1" shrinkToFit="1"/>
    </xf>
    <xf numFmtId="166" fontId="5" fillId="4" borderId="2" xfId="0" applyNumberFormat="1" applyFont="1" applyFill="1" applyBorder="1" applyAlignment="1">
      <alignment horizontal="center" vertical="center" wrapText="1" shrinkToFit="1"/>
    </xf>
    <xf numFmtId="166" fontId="5" fillId="4" borderId="8" xfId="0" applyNumberFormat="1" applyFont="1" applyFill="1" applyBorder="1" applyAlignment="1">
      <alignment horizontal="center" vertical="center" wrapText="1" shrinkToFit="1"/>
    </xf>
    <xf numFmtId="166" fontId="5" fillId="4" borderId="12" xfId="0" applyNumberFormat="1" applyFont="1" applyFill="1" applyBorder="1" applyAlignment="1">
      <alignment horizontal="center" vertical="center" wrapText="1" shrinkToFit="1"/>
    </xf>
    <xf numFmtId="166" fontId="5" fillId="4" borderId="13" xfId="0" applyNumberFormat="1" applyFont="1" applyFill="1" applyBorder="1" applyAlignment="1">
      <alignment horizontal="center" vertical="center" wrapText="1" shrinkToFit="1"/>
    </xf>
    <xf numFmtId="166" fontId="5" fillId="4" borderId="9" xfId="0" applyNumberFormat="1" applyFont="1" applyFill="1" applyBorder="1" applyAlignment="1">
      <alignment horizontal="center" vertical="center" wrapText="1" shrinkToFit="1"/>
    </xf>
    <xf numFmtId="165" fontId="5" fillId="2" borderId="2" xfId="0" applyNumberFormat="1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wrapText="1" shrinkToFit="1"/>
    </xf>
    <xf numFmtId="166" fontId="5" fillId="4" borderId="14" xfId="0" applyNumberFormat="1" applyFont="1" applyFill="1" applyBorder="1" applyAlignment="1">
      <alignment horizontal="center" vertical="center" wrapText="1" shrinkToFit="1"/>
    </xf>
    <xf numFmtId="166" fontId="5" fillId="4" borderId="15" xfId="0" applyNumberFormat="1" applyFont="1" applyFill="1" applyBorder="1" applyAlignment="1">
      <alignment horizontal="center" vertical="center" wrapText="1" shrinkToFit="1"/>
    </xf>
    <xf numFmtId="166" fontId="5" fillId="4" borderId="16" xfId="0" applyNumberFormat="1" applyFont="1" applyFill="1" applyBorder="1" applyAlignment="1">
      <alignment horizontal="center" vertical="center" wrapText="1" shrinkToFit="1"/>
    </xf>
    <xf numFmtId="166" fontId="5" fillId="4" borderId="17" xfId="0" applyNumberFormat="1" applyFont="1" applyFill="1" applyBorder="1" applyAlignment="1">
      <alignment horizontal="center" vertical="center" wrapText="1" shrinkToFit="1"/>
    </xf>
    <xf numFmtId="165" fontId="3" fillId="0" borderId="0" xfId="0" applyNumberFormat="1" applyFont="1" applyAlignment="1">
      <alignment wrapText="1"/>
    </xf>
    <xf numFmtId="166" fontId="3" fillId="2" borderId="0" xfId="0" applyNumberFormat="1" applyFont="1" applyFill="1" applyAlignment="1">
      <alignment wrapText="1"/>
    </xf>
    <xf numFmtId="165" fontId="31" fillId="0" borderId="20" xfId="2" applyNumberFormat="1" applyFont="1" applyBorder="1" applyAlignment="1">
      <alignment horizontal="center" wrapText="1"/>
    </xf>
    <xf numFmtId="0" fontId="29" fillId="0" borderId="2" xfId="2" applyFont="1" applyBorder="1" applyAlignment="1">
      <alignment horizontal="center" vertical="center" wrapText="1"/>
    </xf>
    <xf numFmtId="0" fontId="29" fillId="0" borderId="0" xfId="2" applyFont="1" applyAlignment="1">
      <alignment wrapText="1"/>
    </xf>
    <xf numFmtId="0" fontId="29" fillId="0" borderId="0" xfId="2" applyFont="1" applyBorder="1" applyAlignment="1">
      <alignment wrapText="1"/>
    </xf>
    <xf numFmtId="0" fontId="36" fillId="0" borderId="2" xfId="2" applyFont="1" applyBorder="1" applyAlignment="1">
      <alignment horizontal="left" vertical="center" wrapText="1"/>
    </xf>
    <xf numFmtId="166" fontId="29" fillId="5" borderId="2" xfId="2" applyNumberFormat="1" applyFont="1" applyFill="1" applyBorder="1" applyAlignment="1">
      <alignment horizontal="center" vertical="center" wrapText="1"/>
    </xf>
    <xf numFmtId="9" fontId="29" fillId="0" borderId="2" xfId="2" applyNumberFormat="1" applyFont="1" applyBorder="1" applyAlignment="1">
      <alignment horizontal="center" vertical="center" wrapText="1"/>
    </xf>
    <xf numFmtId="9" fontId="29" fillId="5" borderId="2" xfId="2" applyNumberFormat="1" applyFont="1" applyFill="1" applyBorder="1" applyAlignment="1">
      <alignment horizontal="center" vertical="center" wrapText="1"/>
    </xf>
    <xf numFmtId="0" fontId="29" fillId="0" borderId="2" xfId="2" applyFont="1" applyBorder="1" applyAlignment="1">
      <alignment horizontal="left" vertical="center" wrapText="1"/>
    </xf>
    <xf numFmtId="166" fontId="29" fillId="0" borderId="2" xfId="2" applyNumberFormat="1" applyFont="1" applyBorder="1" applyAlignment="1">
      <alignment horizontal="center" vertical="center" wrapText="1"/>
    </xf>
    <xf numFmtId="164" fontId="29" fillId="5" borderId="2" xfId="2" applyNumberFormat="1" applyFont="1" applyFill="1" applyBorder="1" applyAlignment="1">
      <alignment horizontal="center" vertical="center" wrapText="1"/>
    </xf>
    <xf numFmtId="165" fontId="29" fillId="5" borderId="2" xfId="2" applyNumberFormat="1" applyFont="1" applyFill="1" applyBorder="1" applyAlignment="1">
      <alignment horizontal="center" vertical="center" wrapText="1"/>
    </xf>
    <xf numFmtId="0" fontId="29" fillId="0" borderId="2" xfId="2" applyFont="1" applyBorder="1" applyAlignment="1">
      <alignment wrapText="1"/>
    </xf>
    <xf numFmtId="168" fontId="29" fillId="5" borderId="2" xfId="2" applyNumberFormat="1" applyFont="1" applyFill="1" applyBorder="1" applyAlignment="1">
      <alignment horizontal="center" vertical="center" shrinkToFit="1"/>
    </xf>
    <xf numFmtId="168" fontId="29" fillId="0" borderId="2" xfId="2" applyNumberFormat="1" applyFont="1" applyBorder="1" applyAlignment="1">
      <alignment horizontal="center" vertical="center" shrinkToFit="1"/>
    </xf>
    <xf numFmtId="166" fontId="29" fillId="6" borderId="2" xfId="2" applyNumberFormat="1" applyFont="1" applyFill="1" applyBorder="1" applyAlignment="1">
      <alignment horizontal="center" vertical="center" wrapText="1"/>
    </xf>
    <xf numFmtId="165" fontId="29" fillId="0" borderId="0" xfId="2" applyNumberFormat="1" applyFont="1" applyAlignment="1">
      <alignment wrapText="1"/>
    </xf>
    <xf numFmtId="9" fontId="29" fillId="0" borderId="0" xfId="2" applyNumberFormat="1" applyFont="1" applyAlignment="1">
      <alignment wrapText="1"/>
    </xf>
    <xf numFmtId="0" fontId="29" fillId="0" borderId="0" xfId="2" applyFont="1" applyAlignment="1">
      <alignment horizontal="right" wrapText="1"/>
    </xf>
    <xf numFmtId="165" fontId="29" fillId="0" borderId="4" xfId="2" applyNumberFormat="1" applyFont="1" applyBorder="1" applyAlignment="1">
      <alignment wrapText="1"/>
    </xf>
    <xf numFmtId="165" fontId="29" fillId="0" borderId="0" xfId="2" applyNumberFormat="1" applyFont="1" applyBorder="1" applyAlignment="1">
      <alignment horizontal="center" wrapText="1"/>
    </xf>
    <xf numFmtId="166" fontId="29" fillId="3" borderId="2" xfId="2" applyNumberFormat="1" applyFont="1" applyFill="1" applyBorder="1" applyAlignment="1">
      <alignment horizontal="center" vertical="center" wrapText="1"/>
    </xf>
    <xf numFmtId="166" fontId="25" fillId="3" borderId="2" xfId="2" applyNumberFormat="1" applyFont="1" applyFill="1" applyBorder="1" applyAlignment="1">
      <alignment horizontal="center" wrapText="1"/>
    </xf>
    <xf numFmtId="168" fontId="14" fillId="0" borderId="2" xfId="3" applyNumberFormat="1" applyFont="1" applyBorder="1" applyAlignment="1">
      <alignment horizontal="right" wrapText="1"/>
    </xf>
    <xf numFmtId="10" fontId="13" fillId="0" borderId="2" xfId="3" applyNumberFormat="1" applyFont="1" applyBorder="1" applyAlignment="1">
      <alignment horizontal="center" vertical="center" wrapText="1"/>
    </xf>
    <xf numFmtId="10" fontId="14" fillId="0" borderId="2" xfId="3" applyNumberFormat="1" applyFont="1" applyBorder="1" applyAlignment="1">
      <alignment horizontal="right" wrapText="1"/>
    </xf>
    <xf numFmtId="10" fontId="13" fillId="0" borderId="2" xfId="3" applyNumberFormat="1" applyFont="1" applyBorder="1" applyAlignment="1">
      <alignment horizontal="right" wrapText="1"/>
    </xf>
    <xf numFmtId="10" fontId="31" fillId="0" borderId="0" xfId="3" applyNumberFormat="1" applyFont="1" applyBorder="1" applyAlignment="1">
      <alignment horizontal="center" wrapText="1"/>
    </xf>
    <xf numFmtId="10" fontId="22" fillId="0" borderId="0" xfId="3" applyNumberFormat="1" applyFont="1" applyFill="1" applyBorder="1" applyAlignment="1">
      <alignment wrapText="1"/>
    </xf>
    <xf numFmtId="10" fontId="28" fillId="0" borderId="0" xfId="3" applyNumberFormat="1" applyFont="1" applyFill="1" applyBorder="1" applyAlignment="1">
      <alignment wrapText="1"/>
    </xf>
    <xf numFmtId="10" fontId="13" fillId="0" borderId="0" xfId="3" applyNumberFormat="1" applyFont="1" applyBorder="1" applyAlignment="1">
      <alignment horizontal="right" wrapText="1"/>
    </xf>
    <xf numFmtId="10" fontId="22" fillId="0" borderId="0" xfId="3" applyNumberFormat="1" applyFont="1" applyAlignment="1">
      <alignment wrapText="1"/>
    </xf>
    <xf numFmtId="0" fontId="25" fillId="0" borderId="0" xfId="2" applyFont="1" applyAlignment="1">
      <alignment wrapText="1"/>
    </xf>
    <xf numFmtId="0" fontId="26" fillId="0" borderId="0" xfId="2" applyFont="1" applyAlignment="1">
      <alignment wrapText="1"/>
    </xf>
    <xf numFmtId="0" fontId="14" fillId="0" borderId="2" xfId="0" applyFont="1" applyBorder="1" applyAlignment="1">
      <alignment horizontal="center" vertical="center" wrapText="1"/>
    </xf>
    <xf numFmtId="2" fontId="26" fillId="0" borderId="2" xfId="2" applyNumberFormat="1" applyFont="1" applyBorder="1" applyAlignment="1">
      <alignment horizontal="right" wrapText="1"/>
    </xf>
    <xf numFmtId="0" fontId="25" fillId="0" borderId="0" xfId="2" applyFont="1" applyAlignment="1">
      <alignment horizontal="right" wrapText="1"/>
    </xf>
    <xf numFmtId="0" fontId="25" fillId="0" borderId="0" xfId="2" applyFont="1" applyBorder="1" applyAlignment="1">
      <alignment wrapText="1"/>
    </xf>
    <xf numFmtId="10" fontId="25" fillId="0" borderId="4" xfId="3" applyNumberFormat="1" applyFont="1" applyBorder="1" applyAlignment="1">
      <alignment wrapText="1"/>
    </xf>
    <xf numFmtId="165" fontId="25" fillId="0" borderId="4" xfId="2" applyNumberFormat="1" applyFont="1" applyBorder="1" applyAlignment="1">
      <alignment wrapText="1"/>
    </xf>
    <xf numFmtId="10" fontId="25" fillId="0" borderId="0" xfId="3" applyNumberFormat="1" applyFont="1" applyAlignment="1">
      <alignment wrapText="1"/>
    </xf>
    <xf numFmtId="0" fontId="22" fillId="0" borderId="0" xfId="0" applyFont="1"/>
    <xf numFmtId="0" fontId="23" fillId="0" borderId="0" xfId="0" applyFont="1"/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wrapText="1"/>
    </xf>
    <xf numFmtId="0" fontId="25" fillId="0" borderId="2" xfId="0" applyFont="1" applyBorder="1"/>
    <xf numFmtId="0" fontId="25" fillId="0" borderId="2" xfId="0" applyFont="1" applyBorder="1" applyAlignment="1">
      <alignment horizontal="center"/>
    </xf>
    <xf numFmtId="167" fontId="25" fillId="0" borderId="2" xfId="0" applyNumberFormat="1" applyFont="1" applyBorder="1"/>
    <xf numFmtId="0" fontId="22" fillId="0" borderId="2" xfId="0" applyFont="1" applyBorder="1"/>
    <xf numFmtId="4" fontId="22" fillId="0" borderId="2" xfId="0" applyNumberFormat="1" applyFont="1" applyBorder="1"/>
    <xf numFmtId="167" fontId="22" fillId="0" borderId="2" xfId="0" applyNumberFormat="1" applyFont="1" applyBorder="1"/>
    <xf numFmtId="0" fontId="26" fillId="0" borderId="2" xfId="0" applyFont="1" applyBorder="1" applyAlignment="1">
      <alignment wrapText="1"/>
    </xf>
    <xf numFmtId="0" fontId="26" fillId="0" borderId="2" xfId="0" applyFont="1" applyBorder="1" applyAlignment="1">
      <alignment horizontal="center"/>
    </xf>
    <xf numFmtId="0" fontId="23" fillId="0" borderId="2" xfId="0" applyFont="1" applyBorder="1"/>
    <xf numFmtId="4" fontId="23" fillId="0" borderId="2" xfId="0" applyNumberFormat="1" applyFont="1" applyBorder="1"/>
    <xf numFmtId="167" fontId="23" fillId="0" borderId="2" xfId="0" applyNumberFormat="1" applyFont="1" applyBorder="1"/>
    <xf numFmtId="49" fontId="13" fillId="0" borderId="2" xfId="1" applyNumberFormat="1" applyFont="1" applyBorder="1" applyAlignment="1">
      <alignment horizontal="center"/>
    </xf>
    <xf numFmtId="0" fontId="37" fillId="0" borderId="0" xfId="1" applyFont="1"/>
    <xf numFmtId="0" fontId="19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0" fontId="0" fillId="0" borderId="9" xfId="0" applyBorder="1" applyAlignment="1">
      <alignment wrapText="1"/>
    </xf>
    <xf numFmtId="0" fontId="7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textRotation="90" wrapText="1"/>
    </xf>
    <xf numFmtId="0" fontId="5" fillId="0" borderId="5" xfId="0" applyFont="1" applyBorder="1" applyAlignment="1">
      <alignment horizontal="center" textRotation="90" wrapText="1"/>
    </xf>
    <xf numFmtId="0" fontId="5" fillId="0" borderId="21" xfId="0" applyFont="1" applyBorder="1" applyAlignment="1">
      <alignment horizontal="center" textRotation="90" wrapText="1"/>
    </xf>
    <xf numFmtId="0" fontId="5" fillId="0" borderId="22" xfId="0" applyFont="1" applyBorder="1" applyAlignment="1">
      <alignment horizontal="center" textRotation="90" wrapText="1"/>
    </xf>
    <xf numFmtId="0" fontId="5" fillId="0" borderId="7" xfId="0" applyFont="1" applyBorder="1" applyAlignment="1">
      <alignment horizontal="center" textRotation="90" wrapText="1"/>
    </xf>
    <xf numFmtId="0" fontId="5" fillId="0" borderId="23" xfId="0" applyFont="1" applyBorder="1" applyAlignment="1">
      <alignment horizontal="center" textRotation="90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9" fontId="7" fillId="0" borderId="9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19" xfId="0" applyBorder="1"/>
    <xf numFmtId="0" fontId="0" fillId="0" borderId="9" xfId="0" applyBorder="1"/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29" fillId="0" borderId="3" xfId="2" applyFont="1" applyBorder="1" applyAlignment="1">
      <alignment horizontal="center" vertical="center" textRotation="90" wrapText="1"/>
    </xf>
    <xf numFmtId="0" fontId="29" fillId="0" borderId="30" xfId="2" applyFont="1" applyBorder="1" applyAlignment="1">
      <alignment horizontal="center" vertical="center" textRotation="90" wrapText="1"/>
    </xf>
    <xf numFmtId="0" fontId="29" fillId="0" borderId="1" xfId="2" applyFont="1" applyBorder="1" applyAlignment="1">
      <alignment horizontal="center" vertical="center" textRotation="90" wrapText="1"/>
    </xf>
    <xf numFmtId="0" fontId="29" fillId="0" borderId="2" xfId="2" applyFont="1" applyBorder="1" applyAlignment="1">
      <alignment horizontal="center" wrapText="1"/>
    </xf>
    <xf numFmtId="0" fontId="29" fillId="0" borderId="0" xfId="2" applyFont="1" applyAlignment="1">
      <alignment horizontal="left" wrapText="1"/>
    </xf>
    <xf numFmtId="0" fontId="17" fillId="3" borderId="0" xfId="0" applyFont="1" applyFill="1" applyAlignment="1">
      <alignment horizontal="left" wrapText="1"/>
    </xf>
    <xf numFmtId="165" fontId="29" fillId="0" borderId="20" xfId="2" applyNumberFormat="1" applyFont="1" applyBorder="1" applyAlignment="1">
      <alignment horizontal="center" wrapText="1"/>
    </xf>
    <xf numFmtId="0" fontId="29" fillId="0" borderId="2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wrapText="1"/>
    </xf>
    <xf numFmtId="0" fontId="29" fillId="0" borderId="19" xfId="2" applyFont="1" applyBorder="1" applyAlignment="1">
      <alignment horizontal="center" wrapText="1"/>
    </xf>
    <xf numFmtId="0" fontId="29" fillId="0" borderId="9" xfId="2" applyFont="1" applyBorder="1" applyAlignment="1">
      <alignment horizontal="center" wrapText="1"/>
    </xf>
    <xf numFmtId="0" fontId="29" fillId="0" borderId="3" xfId="2" applyFont="1" applyBorder="1" applyAlignment="1">
      <alignment horizontal="center" vertical="center" wrapText="1"/>
    </xf>
    <xf numFmtId="0" fontId="29" fillId="0" borderId="30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 wrapText="1"/>
    </xf>
    <xf numFmtId="165" fontId="29" fillId="0" borderId="4" xfId="2" applyNumberFormat="1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13" fillId="0" borderId="0" xfId="0" applyFont="1" applyAlignment="1">
      <alignment horizontal="right" vertical="top"/>
    </xf>
    <xf numFmtId="165" fontId="31" fillId="0" borderId="20" xfId="2" applyNumberFormat="1" applyFont="1" applyBorder="1" applyAlignment="1">
      <alignment horizont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right" wrapText="1"/>
    </xf>
    <xf numFmtId="0" fontId="13" fillId="3" borderId="0" xfId="0" applyFont="1" applyFill="1" applyAlignment="1">
      <alignment horizontal="left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 vertical="top" wrapText="1"/>
    </xf>
    <xf numFmtId="0" fontId="9" fillId="0" borderId="0" xfId="1" applyFont="1" applyBorder="1" applyAlignment="1">
      <alignment horizontal="right"/>
    </xf>
    <xf numFmtId="0" fontId="21" fillId="0" borderId="0" xfId="1" applyAlignment="1">
      <alignment horizontal="center"/>
    </xf>
    <xf numFmtId="0" fontId="22" fillId="3" borderId="4" xfId="1" applyFont="1" applyFill="1" applyBorder="1" applyAlignment="1">
      <alignment horizontal="center"/>
    </xf>
    <xf numFmtId="0" fontId="25" fillId="0" borderId="20" xfId="1" applyFont="1" applyBorder="1" applyAlignment="1">
      <alignment horizontal="center"/>
    </xf>
    <xf numFmtId="0" fontId="22" fillId="0" borderId="4" xfId="1" applyFont="1" applyBorder="1" applyAlignment="1">
      <alignment horizontal="center"/>
    </xf>
    <xf numFmtId="0" fontId="25" fillId="3" borderId="20" xfId="1" applyFont="1" applyFill="1" applyBorder="1" applyAlignment="1">
      <alignment horizontal="center"/>
    </xf>
    <xf numFmtId="0" fontId="22" fillId="0" borderId="0" xfId="1" applyFont="1" applyAlignment="1">
      <alignment horizontal="left"/>
    </xf>
    <xf numFmtId="0" fontId="22" fillId="0" borderId="0" xfId="1" applyFont="1" applyAlignment="1">
      <alignment horizontal="center"/>
    </xf>
    <xf numFmtId="0" fontId="23" fillId="0" borderId="0" xfId="1" applyFont="1" applyAlignment="1">
      <alignment horizontal="center"/>
    </xf>
    <xf numFmtId="0" fontId="32" fillId="0" borderId="4" xfId="1" applyFont="1" applyBorder="1" applyAlignment="1">
      <alignment horizontal="center"/>
    </xf>
    <xf numFmtId="0" fontId="33" fillId="0" borderId="0" xfId="1" applyFont="1" applyAlignment="1">
      <alignment horizontal="center" wrapText="1"/>
    </xf>
    <xf numFmtId="0" fontId="22" fillId="0" borderId="0" xfId="1" applyFont="1" applyAlignment="1">
      <alignment horizontal="center" wrapText="1"/>
    </xf>
    <xf numFmtId="168" fontId="25" fillId="5" borderId="2" xfId="1" applyNumberFormat="1" applyFont="1" applyFill="1" applyBorder="1" applyAlignment="1">
      <alignment horizontal="center" wrapText="1"/>
    </xf>
    <xf numFmtId="168" fontId="25" fillId="5" borderId="2" xfId="1" applyNumberFormat="1" applyFont="1" applyFill="1" applyBorder="1" applyAlignment="1">
      <alignment horizontal="center"/>
    </xf>
    <xf numFmtId="166" fontId="25" fillId="5" borderId="2" xfId="1" applyNumberFormat="1" applyFont="1" applyFill="1" applyBorder="1" applyAlignment="1">
      <alignment horizontal="center" wrapText="1"/>
    </xf>
    <xf numFmtId="168" fontId="25" fillId="0" borderId="2" xfId="1" applyNumberFormat="1" applyFont="1" applyBorder="1" applyAlignment="1">
      <alignment horizontal="center" wrapText="1"/>
    </xf>
    <xf numFmtId="0" fontId="24" fillId="0" borderId="2" xfId="1" applyFont="1" applyBorder="1" applyAlignment="1">
      <alignment horizontal="center" wrapText="1"/>
    </xf>
    <xf numFmtId="0" fontId="24" fillId="0" borderId="2" xfId="1" applyFont="1" applyBorder="1" applyAlignment="1">
      <alignment horizontal="center"/>
    </xf>
    <xf numFmtId="166" fontId="25" fillId="0" borderId="2" xfId="1" applyNumberFormat="1" applyFont="1" applyBorder="1" applyAlignment="1">
      <alignment horizontal="center" wrapText="1"/>
    </xf>
    <xf numFmtId="166" fontId="25" fillId="5" borderId="2" xfId="1" applyNumberFormat="1" applyFont="1" applyFill="1" applyBorder="1" applyAlignment="1">
      <alignment horizontal="center"/>
    </xf>
    <xf numFmtId="0" fontId="22" fillId="0" borderId="0" xfId="1" applyFont="1" applyAlignment="1">
      <alignment horizontal="right"/>
    </xf>
    <xf numFmtId="0" fontId="25" fillId="0" borderId="8" xfId="1" applyFont="1" applyBorder="1" applyAlignment="1">
      <alignment horizontal="center" vertical="center" wrapText="1"/>
    </xf>
    <xf numFmtId="0" fontId="25" fillId="0" borderId="9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center" vertical="center" wrapText="1"/>
    </xf>
    <xf numFmtId="166" fontId="25" fillId="6" borderId="2" xfId="1" applyNumberFormat="1" applyFont="1" applyFill="1" applyBorder="1" applyAlignment="1">
      <alignment horizontal="center" vertical="center" wrapText="1"/>
    </xf>
    <xf numFmtId="166" fontId="25" fillId="0" borderId="2" xfId="1" applyNumberFormat="1" applyFont="1" applyBorder="1" applyAlignment="1">
      <alignment horizontal="center" vertical="center" wrapText="1"/>
    </xf>
    <xf numFmtId="166" fontId="25" fillId="3" borderId="2" xfId="1" applyNumberFormat="1" applyFont="1" applyFill="1" applyBorder="1" applyAlignment="1">
      <alignment horizontal="center" vertical="center" wrapText="1"/>
    </xf>
    <xf numFmtId="166" fontId="25" fillId="5" borderId="2" xfId="1" applyNumberFormat="1" applyFont="1" applyFill="1" applyBorder="1" applyAlignment="1">
      <alignment horizontal="center" vertical="center" wrapText="1"/>
    </xf>
    <xf numFmtId="166" fontId="26" fillId="5" borderId="2" xfId="1" applyNumberFormat="1" applyFont="1" applyFill="1" applyBorder="1" applyAlignment="1">
      <alignment horizontal="center" vertical="center" wrapText="1"/>
    </xf>
    <xf numFmtId="0" fontId="24" fillId="0" borderId="2" xfId="1" applyFont="1" applyBorder="1" applyAlignment="1">
      <alignment horizontal="center" vertical="center" wrapText="1"/>
    </xf>
    <xf numFmtId="0" fontId="25" fillId="0" borderId="3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22" fillId="0" borderId="4" xfId="0" applyFont="1" applyBorder="1" applyAlignment="1">
      <alignment horizontal="right"/>
    </xf>
    <xf numFmtId="0" fontId="25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1" fillId="0" borderId="0" xfId="1" applyAlignment="1">
      <alignment horizontal="center" wrapText="1"/>
    </xf>
    <xf numFmtId="0" fontId="34" fillId="0" borderId="0" xfId="1" applyFont="1" applyAlignment="1">
      <alignment horizontal="center" wrapText="1"/>
    </xf>
    <xf numFmtId="0" fontId="22" fillId="0" borderId="2" xfId="1" applyFont="1" applyBorder="1" applyAlignment="1">
      <alignment horizontal="center" vertical="center" textRotation="90"/>
    </xf>
    <xf numFmtId="0" fontId="26" fillId="0" borderId="3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4" fillId="0" borderId="9" xfId="1" applyFont="1" applyBorder="1" applyAlignment="1">
      <alignment horizontal="center" vertical="center" wrapText="1"/>
    </xf>
    <xf numFmtId="166" fontId="25" fillId="0" borderId="8" xfId="1" applyNumberFormat="1" applyFont="1" applyBorder="1" applyAlignment="1">
      <alignment horizontal="center" vertical="center" wrapText="1"/>
    </xf>
    <xf numFmtId="166" fontId="25" fillId="0" borderId="19" xfId="1" applyNumberFormat="1" applyFont="1" applyBorder="1" applyAlignment="1">
      <alignment horizontal="center" vertical="center" wrapText="1"/>
    </xf>
    <xf numFmtId="166" fontId="25" fillId="0" borderId="9" xfId="1" applyNumberFormat="1" applyFont="1" applyBorder="1" applyAlignment="1">
      <alignment horizontal="center" vertical="center" wrapText="1"/>
    </xf>
    <xf numFmtId="166" fontId="25" fillId="5" borderId="8" xfId="1" applyNumberFormat="1" applyFont="1" applyFill="1" applyBorder="1" applyAlignment="1">
      <alignment horizontal="center" vertical="center" wrapText="1"/>
    </xf>
    <xf numFmtId="166" fontId="25" fillId="5" borderId="19" xfId="1" applyNumberFormat="1" applyFont="1" applyFill="1" applyBorder="1" applyAlignment="1">
      <alignment horizontal="center" vertical="center" wrapText="1"/>
    </xf>
    <xf numFmtId="166" fontId="25" fillId="5" borderId="9" xfId="1" applyNumberFormat="1" applyFont="1" applyFill="1" applyBorder="1" applyAlignment="1">
      <alignment horizontal="center" vertical="center" wrapText="1"/>
    </xf>
    <xf numFmtId="166" fontId="26" fillId="5" borderId="8" xfId="1" applyNumberFormat="1" applyFont="1" applyFill="1" applyBorder="1" applyAlignment="1">
      <alignment horizontal="center" vertical="center" wrapText="1"/>
    </xf>
    <xf numFmtId="166" fontId="26" fillId="5" borderId="19" xfId="1" applyNumberFormat="1" applyFont="1" applyFill="1" applyBorder="1" applyAlignment="1">
      <alignment horizontal="center" vertical="center" wrapText="1"/>
    </xf>
    <xf numFmtId="166" fontId="26" fillId="5" borderId="9" xfId="1" applyNumberFormat="1" applyFont="1" applyFill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 textRotation="90"/>
    </xf>
    <xf numFmtId="0" fontId="22" fillId="0" borderId="30" xfId="1" applyFont="1" applyBorder="1" applyAlignment="1">
      <alignment horizontal="center" vertical="center" textRotation="90"/>
    </xf>
    <xf numFmtId="0" fontId="22" fillId="0" borderId="1" xfId="1" applyFont="1" applyBorder="1" applyAlignment="1">
      <alignment horizontal="center" vertical="center" textRotation="90"/>
    </xf>
    <xf numFmtId="166" fontId="35" fillId="3" borderId="8" xfId="1" applyNumberFormat="1" applyFont="1" applyFill="1" applyBorder="1" applyAlignment="1">
      <alignment horizontal="center" vertical="center" wrapText="1"/>
    </xf>
    <xf numFmtId="166" fontId="35" fillId="3" borderId="19" xfId="1" applyNumberFormat="1" applyFont="1" applyFill="1" applyBorder="1" applyAlignment="1">
      <alignment horizontal="center" vertical="center" wrapText="1"/>
    </xf>
    <xf numFmtId="166" fontId="35" fillId="3" borderId="9" xfId="1" applyNumberFormat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22" fillId="0" borderId="0" xfId="1" applyFont="1" applyBorder="1" applyAlignment="1">
      <alignment horizontal="center"/>
    </xf>
    <xf numFmtId="0" fontId="25" fillId="0" borderId="3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/>
    </xf>
    <xf numFmtId="167" fontId="13" fillId="0" borderId="2" xfId="1" applyNumberFormat="1" applyFont="1" applyBorder="1" applyAlignment="1">
      <alignment horizontal="center"/>
    </xf>
    <xf numFmtId="0" fontId="22" fillId="0" borderId="20" xfId="1" applyFont="1" applyBorder="1" applyAlignment="1">
      <alignment horizontal="center"/>
    </xf>
    <xf numFmtId="0" fontId="23" fillId="0" borderId="0" xfId="1" applyFont="1" applyBorder="1" applyAlignment="1">
      <alignment horizontal="left"/>
    </xf>
    <xf numFmtId="0" fontId="33" fillId="0" borderId="0" xfId="1" applyFont="1" applyBorder="1" applyAlignment="1">
      <alignment horizontal="left"/>
    </xf>
    <xf numFmtId="0" fontId="25" fillId="0" borderId="2" xfId="1" applyFont="1" applyBorder="1" applyAlignment="1">
      <alignment horizontal="left"/>
    </xf>
    <xf numFmtId="167" fontId="25" fillId="0" borderId="2" xfId="1" applyNumberFormat="1" applyFont="1" applyBorder="1" applyAlignment="1">
      <alignment horizontal="center"/>
    </xf>
    <xf numFmtId="0" fontId="25" fillId="0" borderId="2" xfId="1" applyFont="1" applyBorder="1" applyAlignment="1">
      <alignment horizontal="center"/>
    </xf>
    <xf numFmtId="166" fontId="25" fillId="6" borderId="2" xfId="1" applyNumberFormat="1" applyFont="1" applyFill="1" applyBorder="1" applyAlignment="1">
      <alignment horizontal="center"/>
    </xf>
    <xf numFmtId="0" fontId="25" fillId="0" borderId="2" xfId="1" applyFont="1" applyBorder="1" applyAlignment="1">
      <alignment horizontal="left" wrapText="1"/>
    </xf>
    <xf numFmtId="166" fontId="25" fillId="0" borderId="2" xfId="1" applyNumberFormat="1" applyFont="1" applyBorder="1" applyAlignment="1">
      <alignment horizontal="center"/>
    </xf>
    <xf numFmtId="167" fontId="25" fillId="0" borderId="2" xfId="1" applyNumberFormat="1" applyFont="1" applyBorder="1" applyAlignment="1">
      <alignment horizontal="center" wrapText="1"/>
    </xf>
    <xf numFmtId="0" fontId="25" fillId="0" borderId="2" xfId="1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3" xfId="2"/>
    <cellStyle name="Процентный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647700</xdr:colOff>
          <xdr:row>25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27" name="Button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28" name="Button 20" hidden="1">
              <a:extLst>
                <a:ext uri="{63B3BB69-23CF-44E3-9099-C40C66FF867C}">
                  <a14:compatExt spid="_x0000_s17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7429" name="Button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7430" name="Button 22" hidden="1">
              <a:extLst>
                <a:ext uri="{63B3BB69-23CF-44E3-9099-C40C66FF867C}">
                  <a14:compatExt spid="_x0000_s17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41" name="Button 9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42" name="Button 10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43" name="Button 11" hidden="1">
              <a:extLst>
                <a:ext uri="{63B3BB69-23CF-44E3-9099-C40C66FF867C}">
                  <a14:compatExt spid="_x0000_s18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44" name="Button 12" hidden="1">
              <a:extLst>
                <a:ext uri="{63B3BB69-23CF-44E3-9099-C40C66FF867C}">
                  <a14:compatExt spid="_x0000_s18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45" name="Button 13" hidden="1">
              <a:extLst>
                <a:ext uri="{63B3BB69-23CF-44E3-9099-C40C66FF867C}">
                  <a14:compatExt spid="_x0000_s18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46" name="Button 14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47" name="Button 15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48" name="Button 16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49" name="Button 17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50" name="Button 18" hidden="1">
              <a:extLst>
                <a:ext uri="{63B3BB69-23CF-44E3-9099-C40C66FF867C}">
                  <a14:compatExt spid="_x0000_s18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51" name="Button 1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52" name="Button 20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53" name="Button 21" hidden="1">
              <a:extLst>
                <a:ext uri="{63B3BB69-23CF-44E3-9099-C40C66FF867C}">
                  <a14:compatExt spid="_x0000_s18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54" name="Button 22" hidden="1">
              <a:extLst>
                <a:ext uri="{63B3BB69-23CF-44E3-9099-C40C66FF867C}">
                  <a14:compatExt spid="_x0000_s18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18455" name="Button 23" hidden="1">
              <a:extLst>
                <a:ext uri="{63B3BB69-23CF-44E3-9099-C40C66FF867C}">
                  <a14:compatExt spid="_x0000_s18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18456" name="Button 24" hidden="1">
              <a:extLst>
                <a:ext uri="{63B3BB69-23CF-44E3-9099-C40C66FF867C}">
                  <a14:compatExt spid="_x0000_s18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27</xdr:row>
          <xdr:rowOff>142875</xdr:rowOff>
        </xdr:from>
        <xdr:to>
          <xdr:col>1</xdr:col>
          <xdr:colOff>647700</xdr:colOff>
          <xdr:row>29</xdr:row>
          <xdr:rowOff>85725</xdr:rowOff>
        </xdr:to>
        <xdr:sp macro="" textlink="">
          <xdr:nvSpPr>
            <xdr:cNvPr id="19465" name="Button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66" name="Button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68" name="Button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70" name="Button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72" name="Button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74" name="Button 18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76" name="Button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78" name="Button 22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80" name="Button 24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19482" name="Button 26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89" name="Button 9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90" name="Button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91" name="Button 11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92" name="Button 12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93" name="Button 13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94" name="Button 14" hidden="1">
              <a:extLst>
                <a:ext uri="{63B3BB69-23CF-44E3-9099-C40C66FF867C}">
                  <a14:compatExt spid="_x0000_s20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95" name="Button 15" hidden="1">
              <a:extLst>
                <a:ext uri="{63B3BB69-23CF-44E3-9099-C40C66FF867C}">
                  <a14:compatExt spid="_x0000_s20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96" name="Button 16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97" name="Button 17" hidden="1">
              <a:extLst>
                <a:ext uri="{63B3BB69-23CF-44E3-9099-C40C66FF867C}">
                  <a14:compatExt spid="_x0000_s20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498" name="Button 18" hidden="1">
              <a:extLst>
                <a:ext uri="{63B3BB69-23CF-44E3-9099-C40C66FF867C}">
                  <a14:compatExt spid="_x0000_s20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23" name="Button 19" hidden="1">
              <a:extLst>
                <a:ext uri="{63B3BB69-23CF-44E3-9099-C40C66FF867C}">
                  <a14:compatExt spid="_x0000_s2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24" name="Button 20" hidden="1">
              <a:extLst>
                <a:ext uri="{63B3BB69-23CF-44E3-9099-C40C66FF867C}">
                  <a14:compatExt spid="_x0000_s2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25" name="Button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26" name="Button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27" name="Button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28" name="Button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29" name="Button 25" hidden="1">
              <a:extLst>
                <a:ext uri="{63B3BB69-23CF-44E3-9099-C40C66FF867C}">
                  <a14:compatExt spid="_x0000_s2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30" name="Button 26" hidden="1">
              <a:extLst>
                <a:ext uri="{63B3BB69-23CF-44E3-9099-C40C66FF867C}">
                  <a14:compatExt spid="_x0000_s2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31" name="Button 27" hidden="1">
              <a:extLst>
                <a:ext uri="{63B3BB69-23CF-44E3-9099-C40C66FF867C}">
                  <a14:compatExt spid="_x0000_s2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32" name="Button 28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314325</xdr:colOff>
          <xdr:row>25</xdr:row>
          <xdr:rowOff>85725</xdr:rowOff>
        </xdr:to>
        <xdr:sp macro="" textlink="">
          <xdr:nvSpPr>
            <xdr:cNvPr id="21533" name="Button 29" hidden="1">
              <a:extLst>
                <a:ext uri="{63B3BB69-23CF-44E3-9099-C40C66FF867C}">
                  <a14:compatExt spid="_x0000_s2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23</xdr:row>
          <xdr:rowOff>142875</xdr:rowOff>
        </xdr:from>
        <xdr:to>
          <xdr:col>1</xdr:col>
          <xdr:colOff>638175</xdr:colOff>
          <xdr:row>25</xdr:row>
          <xdr:rowOff>85725</xdr:rowOff>
        </xdr:to>
        <xdr:sp macro="" textlink="">
          <xdr:nvSpPr>
            <xdr:cNvPr id="21534" name="Button 30" hidden="1">
              <a:extLst>
                <a:ext uri="{63B3BB69-23CF-44E3-9099-C40C66FF867C}">
                  <a14:compatExt spid="_x0000_s2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47" name="Button 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48" name="Button 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49" name="Button 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50" name="Button 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51" name="Button 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52" name="Button 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53" name="Button 25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54" name="Button 26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55" name="Button 27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56" name="Button 28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57" name="Button 29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314325</xdr:colOff>
          <xdr:row>26</xdr:row>
          <xdr:rowOff>85725</xdr:rowOff>
        </xdr:to>
        <xdr:sp macro="" textlink="">
          <xdr:nvSpPr>
            <xdr:cNvPr id="22558" name="Button 30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638175</xdr:colOff>
          <xdr:row>26</xdr:row>
          <xdr:rowOff>85725</xdr:rowOff>
        </xdr:to>
        <xdr:sp macro="" textlink="">
          <xdr:nvSpPr>
            <xdr:cNvPr id="22559" name="Button 31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71" name="Button 19" hidden="1">
              <a:extLst>
                <a:ext uri="{63B3BB69-23CF-44E3-9099-C40C66FF867C}">
                  <a14:compatExt spid="_x0000_s2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72" name="Button 20" hidden="1">
              <a:extLst>
                <a:ext uri="{63B3BB69-23CF-44E3-9099-C40C66FF867C}">
                  <a14:compatExt spid="_x0000_s2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73" name="Button 21" hidden="1">
              <a:extLst>
                <a:ext uri="{63B3BB69-23CF-44E3-9099-C40C66FF867C}">
                  <a14:compatExt spid="_x0000_s2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74" name="Button 22" hidden="1">
              <a:extLst>
                <a:ext uri="{63B3BB69-23CF-44E3-9099-C40C66FF867C}">
                  <a14:compatExt spid="_x0000_s2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75" name="Button 23" hidden="1">
              <a:extLst>
                <a:ext uri="{63B3BB69-23CF-44E3-9099-C40C66FF867C}">
                  <a14:compatExt spid="_x0000_s2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76" name="Button 24" hidden="1">
              <a:extLst>
                <a:ext uri="{63B3BB69-23CF-44E3-9099-C40C66FF867C}">
                  <a14:compatExt spid="_x0000_s2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77" name="Button 25" hidden="1">
              <a:extLst>
                <a:ext uri="{63B3BB69-23CF-44E3-9099-C40C66FF867C}">
                  <a14:compatExt spid="_x0000_s2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78" name="Button 26" hidden="1">
              <a:extLst>
                <a:ext uri="{63B3BB69-23CF-44E3-9099-C40C66FF867C}">
                  <a14:compatExt spid="_x0000_s2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79" name="Button 27" hidden="1">
              <a:extLst>
                <a:ext uri="{63B3BB69-23CF-44E3-9099-C40C66FF867C}">
                  <a14:compatExt spid="_x0000_s2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80" name="Button 28" hidden="1">
              <a:extLst>
                <a:ext uri="{63B3BB69-23CF-44E3-9099-C40C66FF867C}">
                  <a14:compatExt spid="_x0000_s2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81" name="Button 29" hidden="1">
              <a:extLst>
                <a:ext uri="{63B3BB69-23CF-44E3-9099-C40C66FF867C}">
                  <a14:compatExt spid="_x0000_s2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82" name="Button 30" hidden="1">
              <a:extLst>
                <a:ext uri="{63B3BB69-23CF-44E3-9099-C40C66FF867C}">
                  <a14:compatExt spid="_x0000_s2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83" name="Button 31" hidden="1">
              <a:extLst>
                <a:ext uri="{63B3BB69-23CF-44E3-9099-C40C66FF867C}">
                  <a14:compatExt spid="_x0000_s2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84" name="Button 32" hidden="1">
              <a:extLst>
                <a:ext uri="{63B3BB69-23CF-44E3-9099-C40C66FF867C}">
                  <a14:compatExt spid="_x0000_s2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24</xdr:row>
          <xdr:rowOff>142875</xdr:rowOff>
        </xdr:from>
        <xdr:to>
          <xdr:col>1</xdr:col>
          <xdr:colOff>323850</xdr:colOff>
          <xdr:row>26</xdr:row>
          <xdr:rowOff>85725</xdr:rowOff>
        </xdr:to>
        <xdr:sp macro="" textlink="">
          <xdr:nvSpPr>
            <xdr:cNvPr id="23585" name="Button 33" hidden="1">
              <a:extLst>
                <a:ext uri="{63B3BB69-23CF-44E3-9099-C40C66FF867C}">
                  <a14:compatExt spid="_x0000_s2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3586" name="Button 34" hidden="1">
              <a:extLst>
                <a:ext uri="{63B3BB69-23CF-44E3-9099-C40C66FF867C}">
                  <a14:compatExt spid="_x0000_s2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82" name="Button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83" name="Button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84" name="Button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85" name="Button 9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86" name="Button 10" hidden="1">
              <a:extLst>
                <a:ext uri="{63B3BB69-23CF-44E3-9099-C40C66FF867C}">
                  <a14:compatExt spid="_x0000_s24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87" name="Button 11" hidden="1">
              <a:extLst>
                <a:ext uri="{63B3BB69-23CF-44E3-9099-C40C66FF867C}">
                  <a14:compatExt spid="_x0000_s24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90" name="Button 14" hidden="1">
              <a:extLst>
                <a:ext uri="{63B3BB69-23CF-44E3-9099-C40C66FF867C}">
                  <a14:compatExt spid="_x0000_s24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91" name="Button 15" hidden="1">
              <a:extLst>
                <a:ext uri="{63B3BB69-23CF-44E3-9099-C40C66FF867C}">
                  <a14:compatExt spid="_x0000_s24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92" name="Button 16" hidden="1">
              <a:extLst>
                <a:ext uri="{63B3BB69-23CF-44E3-9099-C40C66FF867C}">
                  <a14:compatExt spid="_x0000_s24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93" name="Button 17" hidden="1">
              <a:extLst>
                <a:ext uri="{63B3BB69-23CF-44E3-9099-C40C66FF867C}">
                  <a14:compatExt spid="_x0000_s24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94" name="Button 18" hidden="1">
              <a:extLst>
                <a:ext uri="{63B3BB69-23CF-44E3-9099-C40C66FF867C}">
                  <a14:compatExt spid="_x0000_s24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95" name="Button 19" hidden="1">
              <a:extLst>
                <a:ext uri="{63B3BB69-23CF-44E3-9099-C40C66FF867C}">
                  <a14:compatExt spid="_x0000_s24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96" name="Button 20" hidden="1">
              <a:extLst>
                <a:ext uri="{63B3BB69-23CF-44E3-9099-C40C66FF867C}">
                  <a14:compatExt spid="_x0000_s24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97" name="Button 21" hidden="1">
              <a:extLst>
                <a:ext uri="{63B3BB69-23CF-44E3-9099-C40C66FF867C}">
                  <a14:compatExt spid="_x0000_s24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598" name="Button 22" hidden="1">
              <a:extLst>
                <a:ext uri="{63B3BB69-23CF-44E3-9099-C40C66FF867C}">
                  <a14:compatExt spid="_x0000_s24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599" name="Button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600" name="Button 24" hidden="1">
              <a:extLst>
                <a:ext uri="{63B3BB69-23CF-44E3-9099-C40C66FF867C}">
                  <a14:compatExt spid="_x0000_s24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01" name="Button 25" hidden="1">
              <a:extLst>
                <a:ext uri="{63B3BB69-23CF-44E3-9099-C40C66FF867C}">
                  <a14:compatExt spid="_x0000_s24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602" name="Button 26" hidden="1">
              <a:extLst>
                <a:ext uri="{63B3BB69-23CF-44E3-9099-C40C66FF867C}">
                  <a14:compatExt spid="_x0000_s24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03" name="Button 27" hidden="1">
              <a:extLst>
                <a:ext uri="{63B3BB69-23CF-44E3-9099-C40C66FF867C}">
                  <a14:compatExt spid="_x0000_s24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604" name="Button 28" hidden="1">
              <a:extLst>
                <a:ext uri="{63B3BB69-23CF-44E3-9099-C40C66FF867C}">
                  <a14:compatExt spid="_x0000_s24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05" name="Button 29" hidden="1">
              <a:extLst>
                <a:ext uri="{63B3BB69-23CF-44E3-9099-C40C66FF867C}">
                  <a14:compatExt spid="_x0000_s24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606" name="Button 30" hidden="1">
              <a:extLst>
                <a:ext uri="{63B3BB69-23CF-44E3-9099-C40C66FF867C}">
                  <a14:compatExt spid="_x0000_s24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07" name="Button 31" hidden="1">
              <a:extLst>
                <a:ext uri="{63B3BB69-23CF-44E3-9099-C40C66FF867C}">
                  <a14:compatExt spid="_x0000_s24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23</xdr:row>
          <xdr:rowOff>142875</xdr:rowOff>
        </xdr:from>
        <xdr:to>
          <xdr:col>1</xdr:col>
          <xdr:colOff>323850</xdr:colOff>
          <xdr:row>25</xdr:row>
          <xdr:rowOff>85725</xdr:rowOff>
        </xdr:to>
        <xdr:sp macro="" textlink="">
          <xdr:nvSpPr>
            <xdr:cNvPr id="24608" name="Button 32" hidden="1">
              <a:extLst>
                <a:ext uri="{63B3BB69-23CF-44E3-9099-C40C66FF867C}">
                  <a14:compatExt spid="_x0000_s24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09" name="Button 33" hidden="1">
              <a:extLst>
                <a:ext uri="{63B3BB69-23CF-44E3-9099-C40C66FF867C}">
                  <a14:compatExt spid="_x0000_s24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24</xdr:row>
          <xdr:rowOff>142875</xdr:rowOff>
        </xdr:from>
        <xdr:to>
          <xdr:col>1</xdr:col>
          <xdr:colOff>647700</xdr:colOff>
          <xdr:row>26</xdr:row>
          <xdr:rowOff>85725</xdr:rowOff>
        </xdr:to>
        <xdr:sp macro="" textlink="">
          <xdr:nvSpPr>
            <xdr:cNvPr id="24611" name="Button 35" hidden="1">
              <a:extLst>
                <a:ext uri="{63B3BB69-23CF-44E3-9099-C40C66FF867C}">
                  <a14:compatExt spid="_x0000_s24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07" name="Button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08" name="Button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09" name="Button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10" name="Button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11" name="Button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12" name="Button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13" name="Button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14" name="Button 14" hidden="1">
              <a:extLst>
                <a:ext uri="{63B3BB69-23CF-44E3-9099-C40C66FF867C}">
                  <a14:compatExt spid="_x0000_s25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17" name="Button 17" hidden="1">
              <a:extLst>
                <a:ext uri="{63B3BB69-23CF-44E3-9099-C40C66FF867C}">
                  <a14:compatExt spid="_x0000_s25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18" name="Button 18" hidden="1">
              <a:extLst>
                <a:ext uri="{63B3BB69-23CF-44E3-9099-C40C66FF867C}">
                  <a14:compatExt spid="_x0000_s25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19" name="Button 19" hidden="1">
              <a:extLst>
                <a:ext uri="{63B3BB69-23CF-44E3-9099-C40C66FF867C}">
                  <a14:compatExt spid="_x0000_s25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20" name="Button 20" hidden="1">
              <a:extLst>
                <a:ext uri="{63B3BB69-23CF-44E3-9099-C40C66FF867C}">
                  <a14:compatExt spid="_x0000_s25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21" name="Button 21" hidden="1">
              <a:extLst>
                <a:ext uri="{63B3BB69-23CF-44E3-9099-C40C66FF867C}">
                  <a14:compatExt spid="_x0000_s25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22" name="Button 22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23" name="Button 23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24" name="Button 24" hidden="1">
              <a:extLst>
                <a:ext uri="{63B3BB69-23CF-44E3-9099-C40C66FF867C}">
                  <a14:compatExt spid="_x0000_s25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25" name="Button 25" hidden="1">
              <a:extLst>
                <a:ext uri="{63B3BB69-23CF-44E3-9099-C40C66FF867C}">
                  <a14:compatExt spid="_x0000_s25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26" name="Button 26" hidden="1">
              <a:extLst>
                <a:ext uri="{63B3BB69-23CF-44E3-9099-C40C66FF867C}">
                  <a14:compatExt spid="_x0000_s25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27" name="Button 27" hidden="1">
              <a:extLst>
                <a:ext uri="{63B3BB69-23CF-44E3-9099-C40C66FF867C}">
                  <a14:compatExt spid="_x0000_s25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28" name="Button 28" hidden="1">
              <a:extLst>
                <a:ext uri="{63B3BB69-23CF-44E3-9099-C40C66FF867C}">
                  <a14:compatExt spid="_x0000_s25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29" name="Button 29" hidden="1">
              <a:extLst>
                <a:ext uri="{63B3BB69-23CF-44E3-9099-C40C66FF867C}">
                  <a14:compatExt spid="_x0000_s25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30" name="Button 30" hidden="1">
              <a:extLst>
                <a:ext uri="{63B3BB69-23CF-44E3-9099-C40C66FF867C}">
                  <a14:compatExt spid="_x0000_s25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31" name="Button 31" hidden="1">
              <a:extLst>
                <a:ext uri="{63B3BB69-23CF-44E3-9099-C40C66FF867C}">
                  <a14:compatExt spid="_x0000_s25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32" name="Button 32" hidden="1">
              <a:extLst>
                <a:ext uri="{63B3BB69-23CF-44E3-9099-C40C66FF867C}">
                  <a14:compatExt spid="_x0000_s25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33" name="Button 33" hidden="1">
              <a:extLst>
                <a:ext uri="{63B3BB69-23CF-44E3-9099-C40C66FF867C}">
                  <a14:compatExt spid="_x0000_s25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34" name="Button 34" hidden="1">
              <a:extLst>
                <a:ext uri="{63B3BB69-23CF-44E3-9099-C40C66FF867C}">
                  <a14:compatExt spid="_x0000_s25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35" name="Button 35" hidden="1">
              <a:extLst>
                <a:ext uri="{63B3BB69-23CF-44E3-9099-C40C66FF867C}">
                  <a14:compatExt spid="_x0000_s25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36" name="Button 36" hidden="1">
              <a:extLst>
                <a:ext uri="{63B3BB69-23CF-44E3-9099-C40C66FF867C}">
                  <a14:compatExt spid="_x0000_s25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27</xdr:row>
          <xdr:rowOff>142875</xdr:rowOff>
        </xdr:from>
        <xdr:to>
          <xdr:col>1</xdr:col>
          <xdr:colOff>323850</xdr:colOff>
          <xdr:row>29</xdr:row>
          <xdr:rowOff>85725</xdr:rowOff>
        </xdr:to>
        <xdr:sp macro="" textlink="">
          <xdr:nvSpPr>
            <xdr:cNvPr id="25637" name="Button 37" hidden="1">
              <a:extLst>
                <a:ext uri="{63B3BB69-23CF-44E3-9099-C40C66FF867C}">
                  <a14:compatExt spid="_x0000_s25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142875</xdr:rowOff>
        </xdr:from>
        <xdr:to>
          <xdr:col>1</xdr:col>
          <xdr:colOff>647700</xdr:colOff>
          <xdr:row>31</xdr:row>
          <xdr:rowOff>85725</xdr:rowOff>
        </xdr:to>
        <xdr:sp macro="" textlink="">
          <xdr:nvSpPr>
            <xdr:cNvPr id="25638" name="Button 38" hidden="1">
              <a:extLst>
                <a:ext uri="{63B3BB69-23CF-44E3-9099-C40C66FF867C}">
                  <a14:compatExt spid="_x0000_s25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--</a:t>
              </a:r>
            </a:p>
            <a:p>
              <a:pPr algn="ctr" rtl="0">
                <a:defRPr sz="1000"/>
              </a:pPr>
              <a:endPara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7;&#1052;&#1045;&#1058;&#1067;%20&#1048;%20&#1050;&#1054;&#1056;&#1056;&#1045;&#1050;&#1058;&#1048;&#1056;&#1054;&#1042;&#1050;&#1048;%202017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2017"/>
      <sheetName val="СМЕТА 2017 УТОЧНЕНИЕ"/>
      <sheetName val="СМЕТА 2018"/>
      <sheetName val="СМЕТА 2018 УТОЧНЕНИЕ"/>
      <sheetName val="СМЕТА 2019"/>
      <sheetName val="СМЕТА 2019 УТОЧНЕНИЕ"/>
    </sheetNames>
    <sheetDataSet>
      <sheetData sheetId="0" refreshError="1"/>
      <sheetData sheetId="1" refreshError="1"/>
      <sheetData sheetId="2" refreshError="1">
        <row r="35">
          <cell r="I35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ctrlProp" Target="../ctrlProps/ctrlProp10.xml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13" Type="http://schemas.openxmlformats.org/officeDocument/2006/relationships/ctrlProp" Target="../ctrlProps/ctrlProp30.xml"/><Relationship Id="rId18" Type="http://schemas.openxmlformats.org/officeDocument/2006/relationships/ctrlProp" Target="../ctrlProps/ctrlProp35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38.xml"/><Relationship Id="rId7" Type="http://schemas.openxmlformats.org/officeDocument/2006/relationships/ctrlProp" Target="../ctrlProps/ctrlProp24.xml"/><Relationship Id="rId12" Type="http://schemas.openxmlformats.org/officeDocument/2006/relationships/ctrlProp" Target="../ctrlProps/ctrlProp29.xml"/><Relationship Id="rId17" Type="http://schemas.openxmlformats.org/officeDocument/2006/relationships/ctrlProp" Target="../ctrlProps/ctrlProp3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3.xml"/><Relationship Id="rId20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5" Type="http://schemas.openxmlformats.org/officeDocument/2006/relationships/ctrlProp" Target="../ctrlProps/ctrlProp32.xml"/><Relationship Id="rId23" Type="http://schemas.openxmlformats.org/officeDocument/2006/relationships/ctrlProp" Target="../ctrlProps/ctrlProp40.xml"/><Relationship Id="rId10" Type="http://schemas.openxmlformats.org/officeDocument/2006/relationships/ctrlProp" Target="../ctrlProps/ctrlProp27.xml"/><Relationship Id="rId19" Type="http://schemas.openxmlformats.org/officeDocument/2006/relationships/ctrlProp" Target="../ctrlProps/ctrlProp36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Relationship Id="rId14" Type="http://schemas.openxmlformats.org/officeDocument/2006/relationships/ctrlProp" Target="../ctrlProps/ctrlProp31.xml"/><Relationship Id="rId22" Type="http://schemas.openxmlformats.org/officeDocument/2006/relationships/ctrlProp" Target="../ctrlProps/ctrlProp3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.xml"/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58.xml"/><Relationship Id="rId7" Type="http://schemas.openxmlformats.org/officeDocument/2006/relationships/ctrlProp" Target="../ctrlProps/ctrlProp44.x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7.xml"/><Relationship Id="rId13" Type="http://schemas.openxmlformats.org/officeDocument/2006/relationships/ctrlProp" Target="../ctrlProps/ctrlProp72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66.xml"/><Relationship Id="rId12" Type="http://schemas.openxmlformats.org/officeDocument/2006/relationships/ctrlProp" Target="../ctrlProps/ctrlProp7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5.xml"/><Relationship Id="rId11" Type="http://schemas.openxmlformats.org/officeDocument/2006/relationships/ctrlProp" Target="../ctrlProps/ctrlProp70.xml"/><Relationship Id="rId5" Type="http://schemas.openxmlformats.org/officeDocument/2006/relationships/ctrlProp" Target="../ctrlProps/ctrlProp64.xml"/><Relationship Id="rId10" Type="http://schemas.openxmlformats.org/officeDocument/2006/relationships/ctrlProp" Target="../ctrlProps/ctrlProp69.xml"/><Relationship Id="rId4" Type="http://schemas.openxmlformats.org/officeDocument/2006/relationships/ctrlProp" Target="../ctrlProps/ctrlProp63.xml"/><Relationship Id="rId9" Type="http://schemas.openxmlformats.org/officeDocument/2006/relationships/ctrlProp" Target="../ctrlProps/ctrlProp68.xml"/><Relationship Id="rId14" Type="http://schemas.openxmlformats.org/officeDocument/2006/relationships/ctrlProp" Target="../ctrlProps/ctrlProp7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8.xml"/><Relationship Id="rId13" Type="http://schemas.openxmlformats.org/officeDocument/2006/relationships/ctrlProp" Target="../ctrlProps/ctrlProp83.xml"/><Relationship Id="rId18" Type="http://schemas.openxmlformats.org/officeDocument/2006/relationships/ctrlProp" Target="../ctrlProps/ctrlProp88.xml"/><Relationship Id="rId26" Type="http://schemas.openxmlformats.org/officeDocument/2006/relationships/ctrlProp" Target="../ctrlProps/ctrlProp96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91.xml"/><Relationship Id="rId7" Type="http://schemas.openxmlformats.org/officeDocument/2006/relationships/ctrlProp" Target="../ctrlProps/ctrlProp77.xml"/><Relationship Id="rId12" Type="http://schemas.openxmlformats.org/officeDocument/2006/relationships/ctrlProp" Target="../ctrlProps/ctrlProp82.xml"/><Relationship Id="rId17" Type="http://schemas.openxmlformats.org/officeDocument/2006/relationships/ctrlProp" Target="../ctrlProps/ctrlProp87.xml"/><Relationship Id="rId25" Type="http://schemas.openxmlformats.org/officeDocument/2006/relationships/ctrlProp" Target="../ctrlProps/ctrlProp95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86.xml"/><Relationship Id="rId20" Type="http://schemas.openxmlformats.org/officeDocument/2006/relationships/ctrlProp" Target="../ctrlProps/ctrlProp90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76.xml"/><Relationship Id="rId11" Type="http://schemas.openxmlformats.org/officeDocument/2006/relationships/ctrlProp" Target="../ctrlProps/ctrlProp81.xml"/><Relationship Id="rId24" Type="http://schemas.openxmlformats.org/officeDocument/2006/relationships/ctrlProp" Target="../ctrlProps/ctrlProp94.xml"/><Relationship Id="rId5" Type="http://schemas.openxmlformats.org/officeDocument/2006/relationships/ctrlProp" Target="../ctrlProps/ctrlProp75.xml"/><Relationship Id="rId15" Type="http://schemas.openxmlformats.org/officeDocument/2006/relationships/ctrlProp" Target="../ctrlProps/ctrlProp85.xml"/><Relationship Id="rId23" Type="http://schemas.openxmlformats.org/officeDocument/2006/relationships/ctrlProp" Target="../ctrlProps/ctrlProp93.xml"/><Relationship Id="rId10" Type="http://schemas.openxmlformats.org/officeDocument/2006/relationships/ctrlProp" Target="../ctrlProps/ctrlProp80.xml"/><Relationship Id="rId19" Type="http://schemas.openxmlformats.org/officeDocument/2006/relationships/ctrlProp" Target="../ctrlProps/ctrlProp89.xml"/><Relationship Id="rId4" Type="http://schemas.openxmlformats.org/officeDocument/2006/relationships/ctrlProp" Target="../ctrlProps/ctrlProp74.xml"/><Relationship Id="rId9" Type="http://schemas.openxmlformats.org/officeDocument/2006/relationships/ctrlProp" Target="../ctrlProps/ctrlProp79.xml"/><Relationship Id="rId14" Type="http://schemas.openxmlformats.org/officeDocument/2006/relationships/ctrlProp" Target="../ctrlProps/ctrlProp84.xml"/><Relationship Id="rId22" Type="http://schemas.openxmlformats.org/officeDocument/2006/relationships/ctrlProp" Target="../ctrlProps/ctrlProp92.xml"/><Relationship Id="rId27" Type="http://schemas.openxmlformats.org/officeDocument/2006/relationships/ctrlProp" Target="../ctrlProps/ctrlProp97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2.xml"/><Relationship Id="rId13" Type="http://schemas.openxmlformats.org/officeDocument/2006/relationships/ctrlProp" Target="../ctrlProps/ctrlProp107.xml"/><Relationship Id="rId18" Type="http://schemas.openxmlformats.org/officeDocument/2006/relationships/ctrlProp" Target="../ctrlProps/ctrlProp112.xml"/><Relationship Id="rId26" Type="http://schemas.openxmlformats.org/officeDocument/2006/relationships/ctrlProp" Target="../ctrlProps/ctrlProp120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115.xml"/><Relationship Id="rId7" Type="http://schemas.openxmlformats.org/officeDocument/2006/relationships/ctrlProp" Target="../ctrlProps/ctrlProp101.xml"/><Relationship Id="rId12" Type="http://schemas.openxmlformats.org/officeDocument/2006/relationships/ctrlProp" Target="../ctrlProps/ctrlProp106.xml"/><Relationship Id="rId17" Type="http://schemas.openxmlformats.org/officeDocument/2006/relationships/ctrlProp" Target="../ctrlProps/ctrlProp111.xml"/><Relationship Id="rId25" Type="http://schemas.openxmlformats.org/officeDocument/2006/relationships/ctrlProp" Target="../ctrlProps/ctrlProp119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10.xml"/><Relationship Id="rId20" Type="http://schemas.openxmlformats.org/officeDocument/2006/relationships/ctrlProp" Target="../ctrlProps/ctrlProp114.xml"/><Relationship Id="rId29" Type="http://schemas.openxmlformats.org/officeDocument/2006/relationships/ctrlProp" Target="../ctrlProps/ctrlProp123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00.xml"/><Relationship Id="rId11" Type="http://schemas.openxmlformats.org/officeDocument/2006/relationships/ctrlProp" Target="../ctrlProps/ctrlProp105.xml"/><Relationship Id="rId24" Type="http://schemas.openxmlformats.org/officeDocument/2006/relationships/ctrlProp" Target="../ctrlProps/ctrlProp118.xml"/><Relationship Id="rId5" Type="http://schemas.openxmlformats.org/officeDocument/2006/relationships/ctrlProp" Target="../ctrlProps/ctrlProp99.xml"/><Relationship Id="rId15" Type="http://schemas.openxmlformats.org/officeDocument/2006/relationships/ctrlProp" Target="../ctrlProps/ctrlProp109.xml"/><Relationship Id="rId23" Type="http://schemas.openxmlformats.org/officeDocument/2006/relationships/ctrlProp" Target="../ctrlProps/ctrlProp117.xml"/><Relationship Id="rId28" Type="http://schemas.openxmlformats.org/officeDocument/2006/relationships/ctrlProp" Target="../ctrlProps/ctrlProp122.xml"/><Relationship Id="rId10" Type="http://schemas.openxmlformats.org/officeDocument/2006/relationships/ctrlProp" Target="../ctrlProps/ctrlProp104.xml"/><Relationship Id="rId19" Type="http://schemas.openxmlformats.org/officeDocument/2006/relationships/ctrlProp" Target="../ctrlProps/ctrlProp113.xml"/><Relationship Id="rId4" Type="http://schemas.openxmlformats.org/officeDocument/2006/relationships/ctrlProp" Target="../ctrlProps/ctrlProp98.xml"/><Relationship Id="rId9" Type="http://schemas.openxmlformats.org/officeDocument/2006/relationships/ctrlProp" Target="../ctrlProps/ctrlProp103.xml"/><Relationship Id="rId14" Type="http://schemas.openxmlformats.org/officeDocument/2006/relationships/ctrlProp" Target="../ctrlProps/ctrlProp108.xml"/><Relationship Id="rId22" Type="http://schemas.openxmlformats.org/officeDocument/2006/relationships/ctrlProp" Target="../ctrlProps/ctrlProp116.xml"/><Relationship Id="rId27" Type="http://schemas.openxmlformats.org/officeDocument/2006/relationships/ctrlProp" Target="../ctrlProps/ctrlProp12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8.xml"/><Relationship Id="rId13" Type="http://schemas.openxmlformats.org/officeDocument/2006/relationships/ctrlProp" Target="../ctrlProps/ctrlProp133.xml"/><Relationship Id="rId18" Type="http://schemas.openxmlformats.org/officeDocument/2006/relationships/ctrlProp" Target="../ctrlProps/ctrlProp138.xml"/><Relationship Id="rId26" Type="http://schemas.openxmlformats.org/officeDocument/2006/relationships/ctrlProp" Target="../ctrlProps/ctrlProp146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141.xml"/><Relationship Id="rId7" Type="http://schemas.openxmlformats.org/officeDocument/2006/relationships/ctrlProp" Target="../ctrlProps/ctrlProp127.xml"/><Relationship Id="rId12" Type="http://schemas.openxmlformats.org/officeDocument/2006/relationships/ctrlProp" Target="../ctrlProps/ctrlProp132.xml"/><Relationship Id="rId17" Type="http://schemas.openxmlformats.org/officeDocument/2006/relationships/ctrlProp" Target="../ctrlProps/ctrlProp137.xml"/><Relationship Id="rId25" Type="http://schemas.openxmlformats.org/officeDocument/2006/relationships/ctrlProp" Target="../ctrlProps/ctrlProp145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36.xml"/><Relationship Id="rId20" Type="http://schemas.openxmlformats.org/officeDocument/2006/relationships/ctrlProp" Target="../ctrlProps/ctrlProp140.xml"/><Relationship Id="rId29" Type="http://schemas.openxmlformats.org/officeDocument/2006/relationships/ctrlProp" Target="../ctrlProps/ctrlProp149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26.xml"/><Relationship Id="rId11" Type="http://schemas.openxmlformats.org/officeDocument/2006/relationships/ctrlProp" Target="../ctrlProps/ctrlProp131.xml"/><Relationship Id="rId24" Type="http://schemas.openxmlformats.org/officeDocument/2006/relationships/ctrlProp" Target="../ctrlProps/ctrlProp144.xml"/><Relationship Id="rId5" Type="http://schemas.openxmlformats.org/officeDocument/2006/relationships/ctrlProp" Target="../ctrlProps/ctrlProp125.xml"/><Relationship Id="rId15" Type="http://schemas.openxmlformats.org/officeDocument/2006/relationships/ctrlProp" Target="../ctrlProps/ctrlProp135.xml"/><Relationship Id="rId23" Type="http://schemas.openxmlformats.org/officeDocument/2006/relationships/ctrlProp" Target="../ctrlProps/ctrlProp143.xml"/><Relationship Id="rId28" Type="http://schemas.openxmlformats.org/officeDocument/2006/relationships/ctrlProp" Target="../ctrlProps/ctrlProp148.xml"/><Relationship Id="rId10" Type="http://schemas.openxmlformats.org/officeDocument/2006/relationships/ctrlProp" Target="../ctrlProps/ctrlProp130.xml"/><Relationship Id="rId19" Type="http://schemas.openxmlformats.org/officeDocument/2006/relationships/ctrlProp" Target="../ctrlProps/ctrlProp139.xml"/><Relationship Id="rId31" Type="http://schemas.openxmlformats.org/officeDocument/2006/relationships/ctrlProp" Target="../ctrlProps/ctrlProp151.xml"/><Relationship Id="rId4" Type="http://schemas.openxmlformats.org/officeDocument/2006/relationships/ctrlProp" Target="../ctrlProps/ctrlProp124.xml"/><Relationship Id="rId9" Type="http://schemas.openxmlformats.org/officeDocument/2006/relationships/ctrlProp" Target="../ctrlProps/ctrlProp129.xml"/><Relationship Id="rId14" Type="http://schemas.openxmlformats.org/officeDocument/2006/relationships/ctrlProp" Target="../ctrlProps/ctrlProp134.xml"/><Relationship Id="rId22" Type="http://schemas.openxmlformats.org/officeDocument/2006/relationships/ctrlProp" Target="../ctrlProps/ctrlProp142.xml"/><Relationship Id="rId27" Type="http://schemas.openxmlformats.org/officeDocument/2006/relationships/ctrlProp" Target="../ctrlProps/ctrlProp147.xml"/><Relationship Id="rId30" Type="http://schemas.openxmlformats.org/officeDocument/2006/relationships/ctrlProp" Target="../ctrlProps/ctrlProp150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6.xml"/><Relationship Id="rId13" Type="http://schemas.openxmlformats.org/officeDocument/2006/relationships/ctrlProp" Target="../ctrlProps/ctrlProp161.xml"/><Relationship Id="rId18" Type="http://schemas.openxmlformats.org/officeDocument/2006/relationships/ctrlProp" Target="../ctrlProps/ctrlProp166.xml"/><Relationship Id="rId26" Type="http://schemas.openxmlformats.org/officeDocument/2006/relationships/ctrlProp" Target="../ctrlProps/ctrlProp174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169.xml"/><Relationship Id="rId7" Type="http://schemas.openxmlformats.org/officeDocument/2006/relationships/ctrlProp" Target="../ctrlProps/ctrlProp155.xml"/><Relationship Id="rId12" Type="http://schemas.openxmlformats.org/officeDocument/2006/relationships/ctrlProp" Target="../ctrlProps/ctrlProp160.xml"/><Relationship Id="rId17" Type="http://schemas.openxmlformats.org/officeDocument/2006/relationships/ctrlProp" Target="../ctrlProps/ctrlProp165.xml"/><Relationship Id="rId25" Type="http://schemas.openxmlformats.org/officeDocument/2006/relationships/ctrlProp" Target="../ctrlProps/ctrlProp173.xml"/><Relationship Id="rId33" Type="http://schemas.openxmlformats.org/officeDocument/2006/relationships/ctrlProp" Target="../ctrlProps/ctrlProp181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164.xml"/><Relationship Id="rId20" Type="http://schemas.openxmlformats.org/officeDocument/2006/relationships/ctrlProp" Target="../ctrlProps/ctrlProp168.xml"/><Relationship Id="rId29" Type="http://schemas.openxmlformats.org/officeDocument/2006/relationships/ctrlProp" Target="../ctrlProps/ctrlProp177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54.xml"/><Relationship Id="rId11" Type="http://schemas.openxmlformats.org/officeDocument/2006/relationships/ctrlProp" Target="../ctrlProps/ctrlProp159.xml"/><Relationship Id="rId24" Type="http://schemas.openxmlformats.org/officeDocument/2006/relationships/ctrlProp" Target="../ctrlProps/ctrlProp172.xml"/><Relationship Id="rId32" Type="http://schemas.openxmlformats.org/officeDocument/2006/relationships/ctrlProp" Target="../ctrlProps/ctrlProp180.xml"/><Relationship Id="rId5" Type="http://schemas.openxmlformats.org/officeDocument/2006/relationships/ctrlProp" Target="../ctrlProps/ctrlProp153.xml"/><Relationship Id="rId15" Type="http://schemas.openxmlformats.org/officeDocument/2006/relationships/ctrlProp" Target="../ctrlProps/ctrlProp163.xml"/><Relationship Id="rId23" Type="http://schemas.openxmlformats.org/officeDocument/2006/relationships/ctrlProp" Target="../ctrlProps/ctrlProp171.xml"/><Relationship Id="rId28" Type="http://schemas.openxmlformats.org/officeDocument/2006/relationships/ctrlProp" Target="../ctrlProps/ctrlProp176.xml"/><Relationship Id="rId10" Type="http://schemas.openxmlformats.org/officeDocument/2006/relationships/ctrlProp" Target="../ctrlProps/ctrlProp158.xml"/><Relationship Id="rId19" Type="http://schemas.openxmlformats.org/officeDocument/2006/relationships/ctrlProp" Target="../ctrlProps/ctrlProp167.xml"/><Relationship Id="rId31" Type="http://schemas.openxmlformats.org/officeDocument/2006/relationships/ctrlProp" Target="../ctrlProps/ctrlProp179.xml"/><Relationship Id="rId4" Type="http://schemas.openxmlformats.org/officeDocument/2006/relationships/ctrlProp" Target="../ctrlProps/ctrlProp152.xml"/><Relationship Id="rId9" Type="http://schemas.openxmlformats.org/officeDocument/2006/relationships/ctrlProp" Target="../ctrlProps/ctrlProp157.xml"/><Relationship Id="rId14" Type="http://schemas.openxmlformats.org/officeDocument/2006/relationships/ctrlProp" Target="../ctrlProps/ctrlProp162.xml"/><Relationship Id="rId22" Type="http://schemas.openxmlformats.org/officeDocument/2006/relationships/ctrlProp" Target="../ctrlProps/ctrlProp170.xml"/><Relationship Id="rId27" Type="http://schemas.openxmlformats.org/officeDocument/2006/relationships/ctrlProp" Target="../ctrlProps/ctrlProp175.xml"/><Relationship Id="rId30" Type="http://schemas.openxmlformats.org/officeDocument/2006/relationships/ctrlProp" Target="../ctrlProps/ctrlProp178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6.xml"/><Relationship Id="rId13" Type="http://schemas.openxmlformats.org/officeDocument/2006/relationships/ctrlProp" Target="../ctrlProps/ctrlProp191.xml"/><Relationship Id="rId18" Type="http://schemas.openxmlformats.org/officeDocument/2006/relationships/ctrlProp" Target="../ctrlProps/ctrlProp196.xml"/><Relationship Id="rId26" Type="http://schemas.openxmlformats.org/officeDocument/2006/relationships/ctrlProp" Target="../ctrlProps/ctrlProp204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199.xml"/><Relationship Id="rId34" Type="http://schemas.openxmlformats.org/officeDocument/2006/relationships/ctrlProp" Target="../ctrlProps/ctrlProp212.xml"/><Relationship Id="rId7" Type="http://schemas.openxmlformats.org/officeDocument/2006/relationships/ctrlProp" Target="../ctrlProps/ctrlProp185.xml"/><Relationship Id="rId12" Type="http://schemas.openxmlformats.org/officeDocument/2006/relationships/ctrlProp" Target="../ctrlProps/ctrlProp190.xml"/><Relationship Id="rId17" Type="http://schemas.openxmlformats.org/officeDocument/2006/relationships/ctrlProp" Target="../ctrlProps/ctrlProp195.xml"/><Relationship Id="rId25" Type="http://schemas.openxmlformats.org/officeDocument/2006/relationships/ctrlProp" Target="../ctrlProps/ctrlProp203.xml"/><Relationship Id="rId33" Type="http://schemas.openxmlformats.org/officeDocument/2006/relationships/ctrlProp" Target="../ctrlProps/ctrlProp211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94.xml"/><Relationship Id="rId20" Type="http://schemas.openxmlformats.org/officeDocument/2006/relationships/ctrlProp" Target="../ctrlProps/ctrlProp198.xml"/><Relationship Id="rId29" Type="http://schemas.openxmlformats.org/officeDocument/2006/relationships/ctrlProp" Target="../ctrlProps/ctrlProp207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84.xml"/><Relationship Id="rId11" Type="http://schemas.openxmlformats.org/officeDocument/2006/relationships/ctrlProp" Target="../ctrlProps/ctrlProp189.xml"/><Relationship Id="rId24" Type="http://schemas.openxmlformats.org/officeDocument/2006/relationships/ctrlProp" Target="../ctrlProps/ctrlProp202.xml"/><Relationship Id="rId32" Type="http://schemas.openxmlformats.org/officeDocument/2006/relationships/ctrlProp" Target="../ctrlProps/ctrlProp210.xml"/><Relationship Id="rId5" Type="http://schemas.openxmlformats.org/officeDocument/2006/relationships/ctrlProp" Target="../ctrlProps/ctrlProp183.xml"/><Relationship Id="rId15" Type="http://schemas.openxmlformats.org/officeDocument/2006/relationships/ctrlProp" Target="../ctrlProps/ctrlProp193.xml"/><Relationship Id="rId23" Type="http://schemas.openxmlformats.org/officeDocument/2006/relationships/ctrlProp" Target="../ctrlProps/ctrlProp201.xml"/><Relationship Id="rId28" Type="http://schemas.openxmlformats.org/officeDocument/2006/relationships/ctrlProp" Target="../ctrlProps/ctrlProp206.xml"/><Relationship Id="rId10" Type="http://schemas.openxmlformats.org/officeDocument/2006/relationships/ctrlProp" Target="../ctrlProps/ctrlProp188.xml"/><Relationship Id="rId19" Type="http://schemas.openxmlformats.org/officeDocument/2006/relationships/ctrlProp" Target="../ctrlProps/ctrlProp197.xml"/><Relationship Id="rId31" Type="http://schemas.openxmlformats.org/officeDocument/2006/relationships/ctrlProp" Target="../ctrlProps/ctrlProp209.xml"/><Relationship Id="rId4" Type="http://schemas.openxmlformats.org/officeDocument/2006/relationships/ctrlProp" Target="../ctrlProps/ctrlProp182.xml"/><Relationship Id="rId9" Type="http://schemas.openxmlformats.org/officeDocument/2006/relationships/ctrlProp" Target="../ctrlProps/ctrlProp187.xml"/><Relationship Id="rId14" Type="http://schemas.openxmlformats.org/officeDocument/2006/relationships/ctrlProp" Target="../ctrlProps/ctrlProp192.xml"/><Relationship Id="rId22" Type="http://schemas.openxmlformats.org/officeDocument/2006/relationships/ctrlProp" Target="../ctrlProps/ctrlProp200.xml"/><Relationship Id="rId27" Type="http://schemas.openxmlformats.org/officeDocument/2006/relationships/ctrlProp" Target="../ctrlProps/ctrlProp205.xml"/><Relationship Id="rId30" Type="http://schemas.openxmlformats.org/officeDocument/2006/relationships/ctrlProp" Target="../ctrlProps/ctrlProp208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7.xml"/><Relationship Id="rId13" Type="http://schemas.openxmlformats.org/officeDocument/2006/relationships/ctrlProp" Target="../ctrlProps/ctrlProp222.xml"/><Relationship Id="rId18" Type="http://schemas.openxmlformats.org/officeDocument/2006/relationships/ctrlProp" Target="../ctrlProps/ctrlProp227.xml"/><Relationship Id="rId26" Type="http://schemas.openxmlformats.org/officeDocument/2006/relationships/ctrlProp" Target="../ctrlProps/ctrlProp235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230.xml"/><Relationship Id="rId34" Type="http://schemas.openxmlformats.org/officeDocument/2006/relationships/ctrlProp" Target="../ctrlProps/ctrlProp243.xml"/><Relationship Id="rId7" Type="http://schemas.openxmlformats.org/officeDocument/2006/relationships/ctrlProp" Target="../ctrlProps/ctrlProp216.xml"/><Relationship Id="rId12" Type="http://schemas.openxmlformats.org/officeDocument/2006/relationships/ctrlProp" Target="../ctrlProps/ctrlProp221.xml"/><Relationship Id="rId17" Type="http://schemas.openxmlformats.org/officeDocument/2006/relationships/ctrlProp" Target="../ctrlProps/ctrlProp226.xml"/><Relationship Id="rId25" Type="http://schemas.openxmlformats.org/officeDocument/2006/relationships/ctrlProp" Target="../ctrlProps/ctrlProp234.xml"/><Relationship Id="rId33" Type="http://schemas.openxmlformats.org/officeDocument/2006/relationships/ctrlProp" Target="../ctrlProps/ctrlProp242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225.xml"/><Relationship Id="rId20" Type="http://schemas.openxmlformats.org/officeDocument/2006/relationships/ctrlProp" Target="../ctrlProps/ctrlProp229.xml"/><Relationship Id="rId29" Type="http://schemas.openxmlformats.org/officeDocument/2006/relationships/ctrlProp" Target="../ctrlProps/ctrlProp238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215.xml"/><Relationship Id="rId11" Type="http://schemas.openxmlformats.org/officeDocument/2006/relationships/ctrlProp" Target="../ctrlProps/ctrlProp220.xml"/><Relationship Id="rId24" Type="http://schemas.openxmlformats.org/officeDocument/2006/relationships/ctrlProp" Target="../ctrlProps/ctrlProp233.xml"/><Relationship Id="rId32" Type="http://schemas.openxmlformats.org/officeDocument/2006/relationships/ctrlProp" Target="../ctrlProps/ctrlProp241.xml"/><Relationship Id="rId37" Type="http://schemas.openxmlformats.org/officeDocument/2006/relationships/ctrlProp" Target="../ctrlProps/ctrlProp246.xml"/><Relationship Id="rId5" Type="http://schemas.openxmlformats.org/officeDocument/2006/relationships/ctrlProp" Target="../ctrlProps/ctrlProp214.xml"/><Relationship Id="rId15" Type="http://schemas.openxmlformats.org/officeDocument/2006/relationships/ctrlProp" Target="../ctrlProps/ctrlProp224.xml"/><Relationship Id="rId23" Type="http://schemas.openxmlformats.org/officeDocument/2006/relationships/ctrlProp" Target="../ctrlProps/ctrlProp232.xml"/><Relationship Id="rId28" Type="http://schemas.openxmlformats.org/officeDocument/2006/relationships/ctrlProp" Target="../ctrlProps/ctrlProp237.xml"/><Relationship Id="rId36" Type="http://schemas.openxmlformats.org/officeDocument/2006/relationships/ctrlProp" Target="../ctrlProps/ctrlProp245.xml"/><Relationship Id="rId10" Type="http://schemas.openxmlformats.org/officeDocument/2006/relationships/ctrlProp" Target="../ctrlProps/ctrlProp219.xml"/><Relationship Id="rId19" Type="http://schemas.openxmlformats.org/officeDocument/2006/relationships/ctrlProp" Target="../ctrlProps/ctrlProp228.xml"/><Relationship Id="rId31" Type="http://schemas.openxmlformats.org/officeDocument/2006/relationships/ctrlProp" Target="../ctrlProps/ctrlProp240.xml"/><Relationship Id="rId4" Type="http://schemas.openxmlformats.org/officeDocument/2006/relationships/ctrlProp" Target="../ctrlProps/ctrlProp213.xml"/><Relationship Id="rId9" Type="http://schemas.openxmlformats.org/officeDocument/2006/relationships/ctrlProp" Target="../ctrlProps/ctrlProp218.xml"/><Relationship Id="rId14" Type="http://schemas.openxmlformats.org/officeDocument/2006/relationships/ctrlProp" Target="../ctrlProps/ctrlProp223.xml"/><Relationship Id="rId22" Type="http://schemas.openxmlformats.org/officeDocument/2006/relationships/ctrlProp" Target="../ctrlProps/ctrlProp231.xml"/><Relationship Id="rId27" Type="http://schemas.openxmlformats.org/officeDocument/2006/relationships/ctrlProp" Target="../ctrlProps/ctrlProp236.xml"/><Relationship Id="rId30" Type="http://schemas.openxmlformats.org/officeDocument/2006/relationships/ctrlProp" Target="../ctrlProps/ctrlProp239.xml"/><Relationship Id="rId35" Type="http://schemas.openxmlformats.org/officeDocument/2006/relationships/ctrlProp" Target="../ctrlProps/ctrlProp24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29"/>
  <sheetViews>
    <sheetView workbookViewId="0">
      <selection activeCell="A16" sqref="A16"/>
    </sheetView>
  </sheetViews>
  <sheetFormatPr defaultRowHeight="12.75" x14ac:dyDescent="0.2"/>
  <cols>
    <col min="1" max="1" width="46.85546875" style="13" customWidth="1"/>
  </cols>
  <sheetData>
    <row r="1" spans="1:1" x14ac:dyDescent="0.2">
      <c r="A1" s="15" t="s">
        <v>39</v>
      </c>
    </row>
    <row r="2" spans="1:1" ht="15" hidden="1" customHeight="1" x14ac:dyDescent="0.2">
      <c r="A2" s="14"/>
    </row>
    <row r="3" spans="1:1" ht="15" customHeight="1" x14ac:dyDescent="0.2">
      <c r="A3" s="14" t="s">
        <v>47</v>
      </c>
    </row>
    <row r="4" spans="1:1" ht="15" customHeight="1" x14ac:dyDescent="0.2">
      <c r="A4" s="14" t="s">
        <v>52</v>
      </c>
    </row>
    <row r="5" spans="1:1" ht="15" customHeight="1" x14ac:dyDescent="0.2">
      <c r="A5" s="7" t="s">
        <v>14</v>
      </c>
    </row>
    <row r="6" spans="1:1" ht="15" customHeight="1" x14ac:dyDescent="0.2">
      <c r="A6" s="14" t="s">
        <v>40</v>
      </c>
    </row>
    <row r="7" spans="1:1" ht="15" customHeight="1" x14ac:dyDescent="0.2">
      <c r="A7" s="7" t="s">
        <v>41</v>
      </c>
    </row>
    <row r="8" spans="1:1" ht="15" customHeight="1" x14ac:dyDescent="0.2">
      <c r="A8" s="14" t="s">
        <v>37</v>
      </c>
    </row>
    <row r="9" spans="1:1" ht="15" customHeight="1" x14ac:dyDescent="0.2">
      <c r="A9" s="7" t="s">
        <v>36</v>
      </c>
    </row>
    <row r="10" spans="1:1" ht="15" customHeight="1" x14ac:dyDescent="0.2">
      <c r="A10" s="7" t="s">
        <v>42</v>
      </c>
    </row>
    <row r="11" spans="1:1" ht="15" customHeight="1" x14ac:dyDescent="0.2">
      <c r="A11" s="12" t="s">
        <v>38</v>
      </c>
    </row>
    <row r="12" spans="1:1" ht="15" customHeight="1" x14ac:dyDescent="0.2">
      <c r="A12" s="7" t="s">
        <v>51</v>
      </c>
    </row>
    <row r="13" spans="1:1" ht="15" customHeight="1" x14ac:dyDescent="0.2">
      <c r="A13" s="7" t="s">
        <v>57</v>
      </c>
    </row>
    <row r="14" spans="1:1" ht="15" customHeight="1" x14ac:dyDescent="0.2">
      <c r="A14" s="7" t="s">
        <v>312</v>
      </c>
    </row>
    <row r="15" spans="1:1" ht="15" customHeight="1" x14ac:dyDescent="0.2">
      <c r="A15" s="7" t="s">
        <v>314</v>
      </c>
    </row>
    <row r="16" spans="1:1" ht="15" customHeight="1" x14ac:dyDescent="0.2">
      <c r="A16" s="7"/>
    </row>
    <row r="17" spans="1:1" ht="15" customHeight="1" x14ac:dyDescent="0.2">
      <c r="A17" s="7"/>
    </row>
    <row r="18" spans="1:1" ht="15" customHeight="1" x14ac:dyDescent="0.2">
      <c r="A18" s="7"/>
    </row>
    <row r="19" spans="1:1" ht="15" customHeight="1" x14ac:dyDescent="0.2">
      <c r="A19" s="7"/>
    </row>
    <row r="20" spans="1:1" ht="15" customHeight="1" x14ac:dyDescent="0.2">
      <c r="A20" s="7"/>
    </row>
    <row r="21" spans="1:1" ht="15" customHeight="1" x14ac:dyDescent="0.2">
      <c r="A21" s="7"/>
    </row>
    <row r="22" spans="1:1" ht="15" customHeight="1" x14ac:dyDescent="0.2">
      <c r="A22" s="7"/>
    </row>
    <row r="23" spans="1:1" ht="15" customHeight="1" x14ac:dyDescent="0.2">
      <c r="A23" s="7"/>
    </row>
    <row r="24" spans="1:1" ht="15" customHeight="1" x14ac:dyDescent="0.2">
      <c r="A24" s="7"/>
    </row>
    <row r="25" spans="1:1" ht="15" customHeight="1" x14ac:dyDescent="0.2">
      <c r="A25" s="7"/>
    </row>
    <row r="26" spans="1:1" ht="15" customHeight="1" x14ac:dyDescent="0.2">
      <c r="A26" s="7"/>
    </row>
    <row r="27" spans="1:1" ht="15" customHeight="1" x14ac:dyDescent="0.2">
      <c r="A27" s="7"/>
    </row>
    <row r="28" spans="1:1" ht="15" customHeight="1" x14ac:dyDescent="0.2">
      <c r="A28" s="7"/>
    </row>
    <row r="29" spans="1:1" ht="15" customHeight="1" x14ac:dyDescent="0.2">
      <c r="A29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P13"/>
  <sheetViews>
    <sheetView zoomScaleNormal="100" workbookViewId="0">
      <selection activeCell="A12" sqref="A12"/>
    </sheetView>
  </sheetViews>
  <sheetFormatPr defaultColWidth="8.85546875" defaultRowHeight="22.5" x14ac:dyDescent="0.2"/>
  <cols>
    <col min="1" max="16384" width="8.85546875" style="291"/>
  </cols>
  <sheetData>
    <row r="9" spans="1:16" x14ac:dyDescent="0.2">
      <c r="A9" s="292" t="s">
        <v>393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</row>
    <row r="11" spans="1:16" ht="43.15" customHeight="1" x14ac:dyDescent="0.2">
      <c r="A11" s="293" t="s">
        <v>395</v>
      </c>
      <c r="B11" s="293"/>
      <c r="C11" s="293"/>
      <c r="D11" s="29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</row>
    <row r="13" spans="1:16" x14ac:dyDescent="0.2">
      <c r="A13" s="293" t="s">
        <v>394</v>
      </c>
      <c r="B13" s="293"/>
      <c r="C13" s="293"/>
      <c r="D13" s="29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</row>
  </sheetData>
  <mergeCells count="3">
    <mergeCell ref="A9:P9"/>
    <mergeCell ref="A11:P11"/>
    <mergeCell ref="A13:P13"/>
  </mergeCells>
  <pageMargins left="0.7" right="0.7" top="0.75" bottom="0.75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BH35"/>
  <sheetViews>
    <sheetView zoomScale="75" zoomScaleNormal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C25" sqref="C25"/>
    </sheetView>
  </sheetViews>
  <sheetFormatPr defaultRowHeight="12.75" outlineLevelCol="1" x14ac:dyDescent="0.2"/>
  <cols>
    <col min="1" max="1" width="4.42578125" style="179" customWidth="1"/>
    <col min="2" max="2" width="11.140625" style="179" customWidth="1"/>
    <col min="3" max="3" width="36.85546875" style="179" customWidth="1"/>
    <col min="4" max="4" width="12.28515625" style="179" customWidth="1"/>
    <col min="5" max="8" width="7.7109375" style="179" customWidth="1" outlineLevel="1"/>
    <col min="9" max="12" width="10.140625" style="179" customWidth="1"/>
    <col min="13" max="14" width="11.28515625" style="179" customWidth="1"/>
    <col min="15" max="26" width="9.85546875" style="179" customWidth="1"/>
    <col min="27" max="28" width="12.42578125" style="179" customWidth="1"/>
    <col min="29" max="29" width="14.42578125" style="179" customWidth="1"/>
    <col min="30" max="30" width="9" style="179" customWidth="1"/>
    <col min="31" max="35" width="10.7109375" style="179" customWidth="1"/>
    <col min="36" max="37" width="12.7109375" style="179" customWidth="1"/>
    <col min="38" max="48" width="12.140625" style="179" customWidth="1"/>
    <col min="49" max="49" width="11.140625" style="179" customWidth="1" outlineLevel="1"/>
    <col min="50" max="50" width="14.140625" style="179" customWidth="1" outlineLevel="1"/>
    <col min="51" max="51" width="11.42578125" style="179" customWidth="1" outlineLevel="1"/>
    <col min="52" max="52" width="10.85546875" style="179" customWidth="1" outlineLevel="1"/>
    <col min="53" max="53" width="15.28515625" style="179" customWidth="1" outlineLevel="1"/>
    <col min="54" max="56" width="12.7109375" style="179" customWidth="1" outlineLevel="1"/>
    <col min="57" max="58" width="15.7109375" style="179" customWidth="1"/>
    <col min="59" max="59" width="8.28515625" style="179" customWidth="1"/>
    <col min="60" max="60" width="10.140625" style="179" customWidth="1"/>
    <col min="61" max="16384" width="9.140625" style="179"/>
  </cols>
  <sheetData>
    <row r="1" spans="1:60" ht="21" customHeight="1" x14ac:dyDescent="0.3">
      <c r="A1" s="176"/>
      <c r="B1" s="177" t="s">
        <v>53</v>
      </c>
      <c r="C1" s="178" t="s">
        <v>54</v>
      </c>
      <c r="D1" s="176" t="s">
        <v>339</v>
      </c>
    </row>
    <row r="2" spans="1:60" ht="13.5" thickBot="1" x14ac:dyDescent="0.25"/>
    <row r="3" spans="1:60" s="180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14"/>
      <c r="O3" s="313" t="s">
        <v>20</v>
      </c>
      <c r="P3" s="314"/>
      <c r="Q3" s="313" t="s">
        <v>23</v>
      </c>
      <c r="R3" s="315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28" t="s">
        <v>29</v>
      </c>
      <c r="AD3" s="329"/>
      <c r="AE3" s="330"/>
      <c r="AF3" s="324" t="s">
        <v>50</v>
      </c>
      <c r="AG3" s="325"/>
      <c r="AH3" s="325"/>
      <c r="AI3" s="326"/>
      <c r="AJ3" s="316" t="s">
        <v>27</v>
      </c>
      <c r="AK3" s="317"/>
      <c r="AL3" s="313" t="s">
        <v>32</v>
      </c>
      <c r="AM3" s="337"/>
      <c r="AN3" s="337"/>
      <c r="AO3" s="337"/>
      <c r="AP3" s="337"/>
      <c r="AQ3" s="337"/>
      <c r="AR3" s="337"/>
      <c r="AS3" s="337"/>
      <c r="AT3" s="337"/>
      <c r="AU3" s="337"/>
      <c r="AV3" s="337"/>
      <c r="AW3" s="344" t="s">
        <v>31</v>
      </c>
      <c r="AX3" s="319"/>
      <c r="AY3" s="318" t="s">
        <v>30</v>
      </c>
      <c r="AZ3" s="319"/>
      <c r="BA3" s="310" t="s">
        <v>35</v>
      </c>
      <c r="BB3" s="311"/>
      <c r="BC3" s="311"/>
      <c r="BD3" s="312"/>
      <c r="BE3" s="337" t="s">
        <v>49</v>
      </c>
      <c r="BF3" s="315"/>
      <c r="BG3" s="331" t="s">
        <v>16</v>
      </c>
      <c r="BH3" s="332"/>
    </row>
    <row r="4" spans="1:60" s="181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">
        <v>313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181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80" customFormat="1" ht="22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1" t="s">
        <v>19</v>
      </c>
    </row>
    <row r="7" spans="1:60" s="192" customFormat="1" ht="18" customHeight="1" x14ac:dyDescent="0.2">
      <c r="A7" s="182"/>
      <c r="B7" s="183"/>
      <c r="C7" s="184" t="s">
        <v>332</v>
      </c>
      <c r="D7" s="185">
        <v>1704.73</v>
      </c>
      <c r="E7" s="185"/>
      <c r="F7" s="185"/>
      <c r="G7" s="185"/>
      <c r="H7" s="185"/>
      <c r="I7" s="185"/>
      <c r="J7" s="185"/>
      <c r="K7" s="185"/>
      <c r="L7" s="185"/>
      <c r="M7" s="185">
        <v>1704.73</v>
      </c>
      <c r="N7" s="185">
        <v>0</v>
      </c>
      <c r="O7" s="185">
        <v>0</v>
      </c>
      <c r="P7" s="185">
        <v>0</v>
      </c>
      <c r="Q7" s="185">
        <v>0</v>
      </c>
      <c r="R7" s="185">
        <v>0</v>
      </c>
      <c r="S7" s="185">
        <v>0</v>
      </c>
      <c r="T7" s="185">
        <v>0</v>
      </c>
      <c r="U7" s="185">
        <v>0</v>
      </c>
      <c r="V7" s="185">
        <v>0</v>
      </c>
      <c r="W7" s="185">
        <v>0</v>
      </c>
      <c r="X7" s="185">
        <v>0</v>
      </c>
      <c r="Y7" s="185">
        <v>0</v>
      </c>
      <c r="Z7" s="185">
        <v>0</v>
      </c>
      <c r="AA7" s="185"/>
      <c r="AB7" s="185">
        <v>1704.73</v>
      </c>
      <c r="AC7" s="185"/>
      <c r="AD7" s="185"/>
      <c r="AE7" s="185"/>
      <c r="AF7" s="185"/>
      <c r="AG7" s="185">
        <v>0</v>
      </c>
      <c r="AH7" s="185">
        <v>0</v>
      </c>
      <c r="AI7" s="185">
        <v>0</v>
      </c>
      <c r="AJ7" s="185">
        <v>0</v>
      </c>
      <c r="AK7" s="186">
        <v>0</v>
      </c>
      <c r="AL7" s="187">
        <v>0</v>
      </c>
      <c r="AM7" s="185">
        <v>0</v>
      </c>
      <c r="AN7" s="188">
        <v>0</v>
      </c>
      <c r="AO7" s="187">
        <v>0</v>
      </c>
      <c r="AP7" s="185">
        <v>0</v>
      </c>
      <c r="AQ7" s="185">
        <v>0</v>
      </c>
      <c r="AR7" s="185">
        <v>0</v>
      </c>
      <c r="AS7" s="185">
        <v>0</v>
      </c>
      <c r="AT7" s="185">
        <v>0</v>
      </c>
      <c r="AU7" s="185">
        <v>0</v>
      </c>
      <c r="AV7" s="186">
        <v>0</v>
      </c>
      <c r="AW7" s="187">
        <v>0</v>
      </c>
      <c r="AX7" s="185"/>
      <c r="AY7" s="185">
        <v>0</v>
      </c>
      <c r="AZ7" s="185">
        <v>0</v>
      </c>
      <c r="BA7" s="185">
        <v>0</v>
      </c>
      <c r="BB7" s="185"/>
      <c r="BC7" s="185">
        <v>0</v>
      </c>
      <c r="BD7" s="188">
        <v>0</v>
      </c>
      <c r="BE7" s="189">
        <f t="shared" ref="BE7:BE21" si="0">SUM(E7,G7,I7,K7,M7,O7,Q7,S7,U7,W7,Y7,AA7,AJ7,AW7,AY7)</f>
        <v>1704.73</v>
      </c>
      <c r="BF7" s="190">
        <f t="shared" ref="BF7:BF21" si="1">SUM(F7,H7,J7,L7,N7,P7,R7,T7,V7,X7,Z7,AB7,AK7,AX7,AZ7)</f>
        <v>1704.73</v>
      </c>
      <c r="BG7" s="191">
        <v>0</v>
      </c>
      <c r="BH7" s="185">
        <v>0</v>
      </c>
    </row>
    <row r="8" spans="1:60" ht="18.75" customHeight="1" x14ac:dyDescent="0.2">
      <c r="A8" s="193">
        <v>1</v>
      </c>
      <c r="B8" s="194">
        <v>44202</v>
      </c>
      <c r="C8" s="195" t="s">
        <v>47</v>
      </c>
      <c r="D8" s="37">
        <v>323.18</v>
      </c>
      <c r="E8" s="37"/>
      <c r="F8" s="37"/>
      <c r="G8" s="37"/>
      <c r="H8" s="37"/>
      <c r="I8" s="37"/>
      <c r="J8" s="37"/>
      <c r="K8" s="37"/>
      <c r="L8" s="37"/>
      <c r="M8" s="37">
        <v>323.18</v>
      </c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196">
        <f>SUM(AF8,,AH8)</f>
        <v>0</v>
      </c>
      <c r="AB8" s="196">
        <f>SUM(AC8:AE8)</f>
        <v>323.18</v>
      </c>
      <c r="AC8" s="197">
        <v>323.18</v>
      </c>
      <c r="AD8" s="197"/>
      <c r="AE8" s="197"/>
      <c r="AF8" s="197"/>
      <c r="AG8" s="198">
        <f>AC8*$AF$5</f>
        <v>0</v>
      </c>
      <c r="AH8" s="197"/>
      <c r="AI8" s="198">
        <f t="shared" ref="AI8:AI21" si="2">AC8*$AH$5</f>
        <v>0</v>
      </c>
      <c r="AJ8" s="196">
        <f t="shared" ref="AJ8:AJ19" si="3">SUM(AL8:AV8)</f>
        <v>0</v>
      </c>
      <c r="AK8" s="199"/>
      <c r="AL8" s="200"/>
      <c r="AM8" s="197"/>
      <c r="AN8" s="201"/>
      <c r="AO8" s="200"/>
      <c r="AP8" s="197"/>
      <c r="AQ8" s="197"/>
      <c r="AR8" s="197"/>
      <c r="AS8" s="197"/>
      <c r="AT8" s="197"/>
      <c r="AU8" s="202"/>
      <c r="AV8" s="202"/>
      <c r="AW8" s="203"/>
      <c r="AX8" s="204"/>
      <c r="AY8" s="196">
        <f t="shared" ref="AY8:AY19" si="4">SUM(BA8:BD8)</f>
        <v>0</v>
      </c>
      <c r="AZ8" s="196"/>
      <c r="BA8" s="197"/>
      <c r="BB8" s="197"/>
      <c r="BC8" s="197"/>
      <c r="BD8" s="201"/>
      <c r="BE8" s="189">
        <f t="shared" si="0"/>
        <v>323.18</v>
      </c>
      <c r="BF8" s="189">
        <f t="shared" si="1"/>
        <v>323.18</v>
      </c>
      <c r="BG8" s="205"/>
      <c r="BH8" s="206"/>
    </row>
    <row r="9" spans="1:60" ht="27" customHeight="1" x14ac:dyDescent="0.2">
      <c r="A9" s="193">
        <v>2</v>
      </c>
      <c r="B9" s="207">
        <v>44208</v>
      </c>
      <c r="C9" s="195" t="s">
        <v>14</v>
      </c>
      <c r="D9" s="38">
        <v>11.7</v>
      </c>
      <c r="E9" s="38"/>
      <c r="F9" s="38"/>
      <c r="G9" s="38"/>
      <c r="H9" s="38"/>
      <c r="I9" s="38"/>
      <c r="J9" s="38"/>
      <c r="K9" s="38"/>
      <c r="L9" s="38"/>
      <c r="M9" s="38"/>
      <c r="N9" s="38">
        <v>11.7</v>
      </c>
      <c r="O9" s="38"/>
      <c r="P9" s="38"/>
      <c r="Q9" s="38"/>
      <c r="R9" s="37"/>
      <c r="S9" s="38"/>
      <c r="T9" s="38"/>
      <c r="U9" s="38"/>
      <c r="V9" s="38"/>
      <c r="W9" s="38"/>
      <c r="X9" s="38"/>
      <c r="Y9" s="38"/>
      <c r="Z9" s="38"/>
      <c r="AA9" s="196">
        <f t="shared" ref="AA9:AA21" si="5">SUM(AF9,,AH9)</f>
        <v>0</v>
      </c>
      <c r="AB9" s="196">
        <f>SUM(AC9:AE9)</f>
        <v>0</v>
      </c>
      <c r="AC9" s="208"/>
      <c r="AD9" s="208"/>
      <c r="AE9" s="208"/>
      <c r="AF9" s="197"/>
      <c r="AG9" s="198">
        <f>AC9*$AF$5</f>
        <v>0</v>
      </c>
      <c r="AH9" s="197"/>
      <c r="AI9" s="198">
        <f t="shared" si="2"/>
        <v>0</v>
      </c>
      <c r="AJ9" s="196">
        <f t="shared" si="3"/>
        <v>11.7</v>
      </c>
      <c r="AK9" s="209"/>
      <c r="AL9" s="210"/>
      <c r="AM9" s="208"/>
      <c r="AN9" s="211"/>
      <c r="AO9" s="210"/>
      <c r="AP9" s="208"/>
      <c r="AQ9" s="208"/>
      <c r="AR9" s="208"/>
      <c r="AS9" s="208"/>
      <c r="AT9" s="208"/>
      <c r="AU9" s="212"/>
      <c r="AV9" s="212">
        <v>11.7</v>
      </c>
      <c r="AW9" s="213"/>
      <c r="AX9" s="204"/>
      <c r="AY9" s="196">
        <f t="shared" si="4"/>
        <v>0</v>
      </c>
      <c r="AZ9" s="214"/>
      <c r="BA9" s="208"/>
      <c r="BB9" s="208"/>
      <c r="BC9" s="208"/>
      <c r="BD9" s="211"/>
      <c r="BE9" s="189">
        <f t="shared" si="0"/>
        <v>11.7</v>
      </c>
      <c r="BF9" s="189">
        <f t="shared" si="1"/>
        <v>11.7</v>
      </c>
      <c r="BG9" s="205"/>
      <c r="BH9" s="206"/>
    </row>
    <row r="10" spans="1:60" ht="28.15" customHeight="1" x14ac:dyDescent="0.2">
      <c r="A10" s="193">
        <v>3</v>
      </c>
      <c r="B10" s="207">
        <v>44214</v>
      </c>
      <c r="C10" s="195" t="s">
        <v>360</v>
      </c>
      <c r="D10" s="39">
        <v>50</v>
      </c>
      <c r="E10" s="206"/>
      <c r="F10" s="38"/>
      <c r="G10" s="206"/>
      <c r="H10" s="38"/>
      <c r="I10" s="206"/>
      <c r="J10" s="38"/>
      <c r="K10" s="38"/>
      <c r="L10" s="38"/>
      <c r="M10" s="38">
        <v>50</v>
      </c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>
        <v>50</v>
      </c>
      <c r="AA10" s="196">
        <f t="shared" si="5"/>
        <v>0</v>
      </c>
      <c r="AB10" s="196">
        <f t="shared" ref="AB10:AB18" si="6">SUM(AC10:AE10)</f>
        <v>0</v>
      </c>
      <c r="AC10" s="208"/>
      <c r="AD10" s="208"/>
      <c r="AE10" s="208"/>
      <c r="AF10" s="197"/>
      <c r="AG10" s="198">
        <f t="shared" ref="AG10:AG21" si="7">AC10*$AF$5</f>
        <v>0</v>
      </c>
      <c r="AH10" s="197"/>
      <c r="AI10" s="198">
        <f t="shared" si="2"/>
        <v>0</v>
      </c>
      <c r="AJ10" s="196">
        <f t="shared" si="3"/>
        <v>0</v>
      </c>
      <c r="AK10" s="209"/>
      <c r="AL10" s="210"/>
      <c r="AM10" s="208"/>
      <c r="AN10" s="211"/>
      <c r="AO10" s="210"/>
      <c r="AP10" s="208"/>
      <c r="AQ10" s="208"/>
      <c r="AR10" s="208"/>
      <c r="AS10" s="208"/>
      <c r="AT10" s="208"/>
      <c r="AU10" s="212"/>
      <c r="AV10" s="212"/>
      <c r="AW10" s="213"/>
      <c r="AX10" s="204"/>
      <c r="AY10" s="196">
        <f t="shared" si="4"/>
        <v>0</v>
      </c>
      <c r="AZ10" s="214"/>
      <c r="BA10" s="208"/>
      <c r="BB10" s="208"/>
      <c r="BC10" s="208"/>
      <c r="BD10" s="211"/>
      <c r="BE10" s="189">
        <f t="shared" si="0"/>
        <v>50</v>
      </c>
      <c r="BF10" s="189">
        <f t="shared" si="1"/>
        <v>50</v>
      </c>
      <c r="BG10" s="205"/>
      <c r="BH10" s="206"/>
    </row>
    <row r="11" spans="1:60" ht="18.75" customHeight="1" x14ac:dyDescent="0.2">
      <c r="A11" s="193">
        <v>4</v>
      </c>
      <c r="B11" s="207">
        <v>44225</v>
      </c>
      <c r="C11" s="195" t="s">
        <v>14</v>
      </c>
      <c r="D11" s="37">
        <v>0.83</v>
      </c>
      <c r="E11" s="38"/>
      <c r="F11" s="38"/>
      <c r="G11" s="38"/>
      <c r="H11" s="38"/>
      <c r="I11" s="38"/>
      <c r="J11" s="38"/>
      <c r="K11" s="38"/>
      <c r="L11" s="38"/>
      <c r="M11" s="38">
        <v>0.83</v>
      </c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196">
        <f t="shared" si="5"/>
        <v>0</v>
      </c>
      <c r="AB11" s="196">
        <f t="shared" si="6"/>
        <v>0.83</v>
      </c>
      <c r="AC11" s="208"/>
      <c r="AD11" s="208">
        <v>0.83</v>
      </c>
      <c r="AE11" s="208"/>
      <c r="AF11" s="197"/>
      <c r="AG11" s="198">
        <f t="shared" si="7"/>
        <v>0</v>
      </c>
      <c r="AH11" s="197"/>
      <c r="AI11" s="198">
        <f t="shared" si="2"/>
        <v>0</v>
      </c>
      <c r="AJ11" s="196">
        <f t="shared" si="3"/>
        <v>0</v>
      </c>
      <c r="AK11" s="209"/>
      <c r="AL11" s="210"/>
      <c r="AM11" s="208"/>
      <c r="AN11" s="211"/>
      <c r="AO11" s="210"/>
      <c r="AP11" s="208"/>
      <c r="AQ11" s="208"/>
      <c r="AR11" s="208"/>
      <c r="AS11" s="208"/>
      <c r="AT11" s="208"/>
      <c r="AU11" s="212"/>
      <c r="AV11" s="212"/>
      <c r="AW11" s="213"/>
      <c r="AX11" s="204"/>
      <c r="AY11" s="196">
        <f t="shared" si="4"/>
        <v>0</v>
      </c>
      <c r="AZ11" s="214"/>
      <c r="BA11" s="208"/>
      <c r="BB11" s="208"/>
      <c r="BC11" s="208"/>
      <c r="BD11" s="211"/>
      <c r="BE11" s="189">
        <f t="shared" si="0"/>
        <v>0.83</v>
      </c>
      <c r="BF11" s="189">
        <f t="shared" si="1"/>
        <v>0.83</v>
      </c>
      <c r="BG11" s="205"/>
      <c r="BH11" s="206"/>
    </row>
    <row r="12" spans="1:60" ht="18.75" customHeight="1" x14ac:dyDescent="0.2">
      <c r="A12" s="193">
        <v>5</v>
      </c>
      <c r="B12" s="215">
        <v>44227</v>
      </c>
      <c r="C12" s="195" t="s">
        <v>57</v>
      </c>
      <c r="D12" s="38">
        <v>11.7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196">
        <f t="shared" si="5"/>
        <v>11.7</v>
      </c>
      <c r="AB12" s="196">
        <f t="shared" si="6"/>
        <v>0</v>
      </c>
      <c r="AC12" s="208"/>
      <c r="AD12" s="208"/>
      <c r="AE12" s="208"/>
      <c r="AF12" s="197"/>
      <c r="AG12" s="198">
        <f t="shared" si="7"/>
        <v>0</v>
      </c>
      <c r="AH12" s="197">
        <v>11.7</v>
      </c>
      <c r="AI12" s="198">
        <f t="shared" si="2"/>
        <v>0</v>
      </c>
      <c r="AJ12" s="196">
        <f t="shared" si="3"/>
        <v>0</v>
      </c>
      <c r="AK12" s="209">
        <v>11.7</v>
      </c>
      <c r="AL12" s="210"/>
      <c r="AM12" s="208"/>
      <c r="AN12" s="211"/>
      <c r="AO12" s="210"/>
      <c r="AP12" s="208"/>
      <c r="AQ12" s="208"/>
      <c r="AR12" s="208"/>
      <c r="AS12" s="208"/>
      <c r="AT12" s="208"/>
      <c r="AU12" s="212"/>
      <c r="AV12" s="212"/>
      <c r="AW12" s="213"/>
      <c r="AX12" s="204"/>
      <c r="AY12" s="196">
        <f t="shared" si="4"/>
        <v>0</v>
      </c>
      <c r="AZ12" s="214"/>
      <c r="BA12" s="208"/>
      <c r="BB12" s="208"/>
      <c r="BC12" s="208"/>
      <c r="BD12" s="216"/>
      <c r="BE12" s="189">
        <f t="shared" si="0"/>
        <v>11.7</v>
      </c>
      <c r="BF12" s="189">
        <f t="shared" si="1"/>
        <v>11.7</v>
      </c>
      <c r="BG12" s="205"/>
      <c r="BH12" s="206"/>
    </row>
    <row r="13" spans="1:60" ht="18.75" customHeight="1" x14ac:dyDescent="0.2">
      <c r="A13" s="193">
        <v>6</v>
      </c>
      <c r="B13" s="207"/>
      <c r="C13" s="19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196">
        <f t="shared" si="5"/>
        <v>0</v>
      </c>
      <c r="AB13" s="196">
        <f t="shared" si="6"/>
        <v>0</v>
      </c>
      <c r="AC13" s="208"/>
      <c r="AD13" s="208"/>
      <c r="AE13" s="208"/>
      <c r="AF13" s="197"/>
      <c r="AG13" s="198">
        <f t="shared" si="7"/>
        <v>0</v>
      </c>
      <c r="AH13" s="197"/>
      <c r="AI13" s="198">
        <f t="shared" si="2"/>
        <v>0</v>
      </c>
      <c r="AJ13" s="196">
        <f t="shared" si="3"/>
        <v>0</v>
      </c>
      <c r="AK13" s="209"/>
      <c r="AL13" s="210"/>
      <c r="AM13" s="208"/>
      <c r="AN13" s="211"/>
      <c r="AO13" s="210"/>
      <c r="AP13" s="208"/>
      <c r="AQ13" s="208"/>
      <c r="AR13" s="208"/>
      <c r="AS13" s="208"/>
      <c r="AT13" s="208"/>
      <c r="AU13" s="212"/>
      <c r="AV13" s="212"/>
      <c r="AW13" s="213"/>
      <c r="AX13" s="204"/>
      <c r="AY13" s="196">
        <f t="shared" si="4"/>
        <v>0</v>
      </c>
      <c r="AZ13" s="214"/>
      <c r="BA13" s="208"/>
      <c r="BB13" s="208"/>
      <c r="BC13" s="208"/>
      <c r="BD13" s="211"/>
      <c r="BE13" s="189">
        <f t="shared" si="0"/>
        <v>0</v>
      </c>
      <c r="BF13" s="189">
        <f t="shared" si="1"/>
        <v>0</v>
      </c>
      <c r="BG13" s="205"/>
      <c r="BH13" s="206"/>
    </row>
    <row r="14" spans="1:60" ht="18.75" customHeight="1" x14ac:dyDescent="0.2">
      <c r="A14" s="193">
        <v>7</v>
      </c>
      <c r="B14" s="215"/>
      <c r="C14" s="195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96">
        <f t="shared" si="5"/>
        <v>0</v>
      </c>
      <c r="AB14" s="196">
        <f t="shared" si="6"/>
        <v>0</v>
      </c>
      <c r="AC14" s="208"/>
      <c r="AD14" s="208"/>
      <c r="AE14" s="208"/>
      <c r="AF14" s="197"/>
      <c r="AG14" s="198">
        <f t="shared" si="7"/>
        <v>0</v>
      </c>
      <c r="AH14" s="197"/>
      <c r="AI14" s="198">
        <f t="shared" si="2"/>
        <v>0</v>
      </c>
      <c r="AJ14" s="196">
        <f t="shared" si="3"/>
        <v>0</v>
      </c>
      <c r="AK14" s="209"/>
      <c r="AL14" s="210"/>
      <c r="AM14" s="208"/>
      <c r="AN14" s="211"/>
      <c r="AO14" s="210"/>
      <c r="AP14" s="208"/>
      <c r="AQ14" s="208"/>
      <c r="AR14" s="208"/>
      <c r="AS14" s="208"/>
      <c r="AT14" s="208"/>
      <c r="AU14" s="212"/>
      <c r="AV14" s="212"/>
      <c r="AW14" s="213"/>
      <c r="AX14" s="204"/>
      <c r="AY14" s="196">
        <f t="shared" si="4"/>
        <v>0</v>
      </c>
      <c r="AZ14" s="214"/>
      <c r="BA14" s="208"/>
      <c r="BB14" s="208"/>
      <c r="BC14" s="208"/>
      <c r="BD14" s="211"/>
      <c r="BE14" s="189">
        <f t="shared" si="0"/>
        <v>0</v>
      </c>
      <c r="BF14" s="189">
        <f t="shared" si="1"/>
        <v>0</v>
      </c>
      <c r="BG14" s="205"/>
      <c r="BH14" s="206"/>
    </row>
    <row r="15" spans="1:60" ht="18.75" customHeight="1" x14ac:dyDescent="0.2">
      <c r="A15" s="193">
        <v>8</v>
      </c>
      <c r="B15" s="207"/>
      <c r="C15" s="195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196">
        <f t="shared" si="5"/>
        <v>0</v>
      </c>
      <c r="AB15" s="196">
        <f>SUM(AC15:AE15)</f>
        <v>0</v>
      </c>
      <c r="AC15" s="208"/>
      <c r="AD15" s="208"/>
      <c r="AE15" s="208"/>
      <c r="AF15" s="197"/>
      <c r="AG15" s="198">
        <f t="shared" si="7"/>
        <v>0</v>
      </c>
      <c r="AH15" s="197"/>
      <c r="AI15" s="198">
        <f t="shared" si="2"/>
        <v>0</v>
      </c>
      <c r="AJ15" s="196">
        <f>SUM(AL15:AV15)</f>
        <v>0</v>
      </c>
      <c r="AK15" s="209"/>
      <c r="AL15" s="210"/>
      <c r="AM15" s="208"/>
      <c r="AN15" s="211"/>
      <c r="AO15" s="210"/>
      <c r="AP15" s="208"/>
      <c r="AQ15" s="208"/>
      <c r="AR15" s="208"/>
      <c r="AS15" s="208"/>
      <c r="AT15" s="208"/>
      <c r="AU15" s="212"/>
      <c r="AV15" s="212"/>
      <c r="AW15" s="213"/>
      <c r="AX15" s="204"/>
      <c r="AY15" s="196">
        <f>SUM(BA15:BD15)</f>
        <v>0</v>
      </c>
      <c r="AZ15" s="214"/>
      <c r="BA15" s="208"/>
      <c r="BB15" s="208"/>
      <c r="BC15" s="208"/>
      <c r="BD15" s="211"/>
      <c r="BE15" s="189">
        <f t="shared" si="0"/>
        <v>0</v>
      </c>
      <c r="BF15" s="189">
        <f t="shared" si="1"/>
        <v>0</v>
      </c>
      <c r="BG15" s="205"/>
      <c r="BH15" s="206"/>
    </row>
    <row r="16" spans="1:60" ht="18.75" customHeight="1" x14ac:dyDescent="0.2">
      <c r="A16" s="193">
        <v>9</v>
      </c>
      <c r="B16" s="207"/>
      <c r="C16" s="195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196">
        <f t="shared" si="5"/>
        <v>0</v>
      </c>
      <c r="AB16" s="196">
        <f t="shared" si="6"/>
        <v>0</v>
      </c>
      <c r="AC16" s="208"/>
      <c r="AD16" s="208"/>
      <c r="AE16" s="208"/>
      <c r="AF16" s="197"/>
      <c r="AG16" s="198">
        <f t="shared" si="7"/>
        <v>0</v>
      </c>
      <c r="AH16" s="197"/>
      <c r="AI16" s="198">
        <f t="shared" si="2"/>
        <v>0</v>
      </c>
      <c r="AJ16" s="196">
        <f t="shared" si="3"/>
        <v>0</v>
      </c>
      <c r="AK16" s="209"/>
      <c r="AL16" s="210"/>
      <c r="AM16" s="208"/>
      <c r="AN16" s="211"/>
      <c r="AO16" s="210"/>
      <c r="AP16" s="208"/>
      <c r="AQ16" s="208"/>
      <c r="AR16" s="208"/>
      <c r="AS16" s="208"/>
      <c r="AT16" s="208"/>
      <c r="AU16" s="212"/>
      <c r="AV16" s="212"/>
      <c r="AW16" s="213"/>
      <c r="AX16" s="204"/>
      <c r="AY16" s="196">
        <f t="shared" si="4"/>
        <v>0</v>
      </c>
      <c r="AZ16" s="214"/>
      <c r="BA16" s="208"/>
      <c r="BB16" s="208"/>
      <c r="BC16" s="208"/>
      <c r="BD16" s="211"/>
      <c r="BE16" s="189">
        <f t="shared" si="0"/>
        <v>0</v>
      </c>
      <c r="BF16" s="189">
        <f t="shared" si="1"/>
        <v>0</v>
      </c>
      <c r="BG16" s="205"/>
      <c r="BH16" s="206"/>
    </row>
    <row r="17" spans="1:60" ht="18.75" customHeight="1" x14ac:dyDescent="0.2">
      <c r="A17" s="193">
        <v>10</v>
      </c>
      <c r="B17" s="207"/>
      <c r="C17" s="195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196">
        <f t="shared" si="5"/>
        <v>0</v>
      </c>
      <c r="AB17" s="196">
        <f t="shared" si="6"/>
        <v>0</v>
      </c>
      <c r="AC17" s="208"/>
      <c r="AD17" s="208"/>
      <c r="AE17" s="197"/>
      <c r="AF17" s="197"/>
      <c r="AG17" s="198">
        <f t="shared" si="7"/>
        <v>0</v>
      </c>
      <c r="AH17" s="197"/>
      <c r="AI17" s="198">
        <f t="shared" si="2"/>
        <v>0</v>
      </c>
      <c r="AJ17" s="196">
        <f t="shared" si="3"/>
        <v>0</v>
      </c>
      <c r="AK17" s="209"/>
      <c r="AL17" s="210"/>
      <c r="AM17" s="208"/>
      <c r="AN17" s="211"/>
      <c r="AO17" s="210"/>
      <c r="AP17" s="208"/>
      <c r="AQ17" s="208"/>
      <c r="AR17" s="208"/>
      <c r="AS17" s="208"/>
      <c r="AT17" s="208"/>
      <c r="AU17" s="212"/>
      <c r="AV17" s="212"/>
      <c r="AW17" s="213"/>
      <c r="AX17" s="204"/>
      <c r="AY17" s="196">
        <f t="shared" si="4"/>
        <v>0</v>
      </c>
      <c r="AZ17" s="214"/>
      <c r="BA17" s="208"/>
      <c r="BB17" s="208"/>
      <c r="BC17" s="208"/>
      <c r="BD17" s="201"/>
      <c r="BE17" s="189">
        <f t="shared" si="0"/>
        <v>0</v>
      </c>
      <c r="BF17" s="189">
        <f t="shared" si="1"/>
        <v>0</v>
      </c>
      <c r="BG17" s="205"/>
      <c r="BH17" s="206"/>
    </row>
    <row r="18" spans="1:60" ht="18.75" customHeight="1" x14ac:dyDescent="0.2">
      <c r="A18" s="193">
        <v>11</v>
      </c>
      <c r="B18" s="207"/>
      <c r="C18" s="195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196">
        <f t="shared" si="5"/>
        <v>0</v>
      </c>
      <c r="AB18" s="196">
        <f t="shared" si="6"/>
        <v>0</v>
      </c>
      <c r="AC18" s="208"/>
      <c r="AD18" s="208"/>
      <c r="AE18" s="208"/>
      <c r="AF18" s="197"/>
      <c r="AG18" s="198">
        <f t="shared" si="7"/>
        <v>0</v>
      </c>
      <c r="AH18" s="197"/>
      <c r="AI18" s="198">
        <f t="shared" si="2"/>
        <v>0</v>
      </c>
      <c r="AJ18" s="196">
        <f t="shared" si="3"/>
        <v>0</v>
      </c>
      <c r="AK18" s="209"/>
      <c r="AL18" s="210"/>
      <c r="AM18" s="208"/>
      <c r="AN18" s="211"/>
      <c r="AO18" s="210"/>
      <c r="AP18" s="208"/>
      <c r="AQ18" s="208"/>
      <c r="AR18" s="208"/>
      <c r="AS18" s="208"/>
      <c r="AT18" s="208"/>
      <c r="AU18" s="212"/>
      <c r="AV18" s="212"/>
      <c r="AW18" s="213"/>
      <c r="AX18" s="204"/>
      <c r="AY18" s="196">
        <f t="shared" si="4"/>
        <v>0</v>
      </c>
      <c r="AZ18" s="214"/>
      <c r="BA18" s="208"/>
      <c r="BB18" s="208"/>
      <c r="BC18" s="208"/>
      <c r="BD18" s="211"/>
      <c r="BE18" s="189">
        <f t="shared" si="0"/>
        <v>0</v>
      </c>
      <c r="BF18" s="189">
        <f t="shared" si="1"/>
        <v>0</v>
      </c>
      <c r="BG18" s="205"/>
      <c r="BH18" s="206"/>
    </row>
    <row r="19" spans="1:60" ht="18.75" customHeight="1" x14ac:dyDescent="0.2">
      <c r="A19" s="193">
        <v>12</v>
      </c>
      <c r="B19" s="207"/>
      <c r="C19" s="195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196">
        <f t="shared" si="5"/>
        <v>0</v>
      </c>
      <c r="AB19" s="196">
        <f>SUM(AC19:AE19)</f>
        <v>0</v>
      </c>
      <c r="AC19" s="208"/>
      <c r="AD19" s="208"/>
      <c r="AE19" s="208"/>
      <c r="AF19" s="197"/>
      <c r="AG19" s="198">
        <f t="shared" si="7"/>
        <v>0</v>
      </c>
      <c r="AH19" s="197"/>
      <c r="AI19" s="198">
        <f t="shared" si="2"/>
        <v>0</v>
      </c>
      <c r="AJ19" s="196">
        <f t="shared" si="3"/>
        <v>0</v>
      </c>
      <c r="AK19" s="209"/>
      <c r="AL19" s="210"/>
      <c r="AM19" s="208"/>
      <c r="AN19" s="211"/>
      <c r="AO19" s="210"/>
      <c r="AP19" s="208"/>
      <c r="AQ19" s="208"/>
      <c r="AR19" s="208"/>
      <c r="AS19" s="208"/>
      <c r="AT19" s="208"/>
      <c r="AU19" s="212"/>
      <c r="AV19" s="212"/>
      <c r="AW19" s="213"/>
      <c r="AX19" s="204"/>
      <c r="AY19" s="196">
        <f t="shared" si="4"/>
        <v>0</v>
      </c>
      <c r="AZ19" s="214"/>
      <c r="BA19" s="208"/>
      <c r="BB19" s="208"/>
      <c r="BC19" s="208"/>
      <c r="BD19" s="211"/>
      <c r="BE19" s="189">
        <f t="shared" si="0"/>
        <v>0</v>
      </c>
      <c r="BF19" s="189">
        <f t="shared" si="1"/>
        <v>0</v>
      </c>
      <c r="BG19" s="205"/>
      <c r="BH19" s="206"/>
    </row>
    <row r="20" spans="1:60" ht="18.75" customHeight="1" x14ac:dyDescent="0.2">
      <c r="A20" s="193">
        <v>13</v>
      </c>
      <c r="B20" s="207"/>
      <c r="C20" s="195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196">
        <f t="shared" si="5"/>
        <v>0</v>
      </c>
      <c r="AB20" s="196">
        <f>SUM(AC20:AE20)</f>
        <v>0</v>
      </c>
      <c r="AC20" s="208"/>
      <c r="AD20" s="208"/>
      <c r="AE20" s="208"/>
      <c r="AF20" s="197"/>
      <c r="AG20" s="198">
        <f t="shared" si="7"/>
        <v>0</v>
      </c>
      <c r="AH20" s="197"/>
      <c r="AI20" s="198">
        <f t="shared" si="2"/>
        <v>0</v>
      </c>
      <c r="AJ20" s="196">
        <f>SUM(AL20:AV20)</f>
        <v>0</v>
      </c>
      <c r="AK20" s="209"/>
      <c r="AL20" s="210"/>
      <c r="AM20" s="208"/>
      <c r="AN20" s="211"/>
      <c r="AO20" s="210"/>
      <c r="AP20" s="208"/>
      <c r="AQ20" s="208"/>
      <c r="AR20" s="208"/>
      <c r="AS20" s="208"/>
      <c r="AT20" s="208"/>
      <c r="AU20" s="212"/>
      <c r="AV20" s="212"/>
      <c r="AW20" s="213"/>
      <c r="AX20" s="204"/>
      <c r="AY20" s="196">
        <f>SUM(BA20:BD20)</f>
        <v>0</v>
      </c>
      <c r="AZ20" s="214"/>
      <c r="BA20" s="208"/>
      <c r="BB20" s="208"/>
      <c r="BC20" s="208"/>
      <c r="BD20" s="211"/>
      <c r="BE20" s="189">
        <f t="shared" si="0"/>
        <v>0</v>
      </c>
      <c r="BF20" s="189">
        <f t="shared" si="1"/>
        <v>0</v>
      </c>
      <c r="BG20" s="205"/>
      <c r="BH20" s="206"/>
    </row>
    <row r="21" spans="1:60" ht="18.75" customHeight="1" x14ac:dyDescent="0.2">
      <c r="A21" s="193">
        <v>14</v>
      </c>
      <c r="B21" s="207"/>
      <c r="C21" s="195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196">
        <f t="shared" si="5"/>
        <v>0</v>
      </c>
      <c r="AB21" s="196">
        <f>SUM(AC21:AE21)</f>
        <v>0</v>
      </c>
      <c r="AC21" s="208"/>
      <c r="AD21" s="208"/>
      <c r="AE21" s="208"/>
      <c r="AF21" s="197"/>
      <c r="AG21" s="198">
        <f t="shared" si="7"/>
        <v>0</v>
      </c>
      <c r="AH21" s="197"/>
      <c r="AI21" s="198">
        <f t="shared" si="2"/>
        <v>0</v>
      </c>
      <c r="AJ21" s="196">
        <f>SUM(AL21:AV21)</f>
        <v>0</v>
      </c>
      <c r="AK21" s="209"/>
      <c r="AL21" s="210"/>
      <c r="AM21" s="208"/>
      <c r="AN21" s="211"/>
      <c r="AO21" s="210"/>
      <c r="AP21" s="208"/>
      <c r="AQ21" s="208"/>
      <c r="AR21" s="208"/>
      <c r="AS21" s="208"/>
      <c r="AT21" s="208"/>
      <c r="AU21" s="212"/>
      <c r="AV21" s="212"/>
      <c r="AW21" s="213"/>
      <c r="AX21" s="204"/>
      <c r="AY21" s="196">
        <f>SUM(BA21:BD21)</f>
        <v>0</v>
      </c>
      <c r="AZ21" s="214"/>
      <c r="BA21" s="208"/>
      <c r="BB21" s="208"/>
      <c r="BC21" s="208"/>
      <c r="BD21" s="211"/>
      <c r="BE21" s="189">
        <f t="shared" si="0"/>
        <v>0</v>
      </c>
      <c r="BF21" s="189">
        <f t="shared" si="1"/>
        <v>0</v>
      </c>
      <c r="BG21" s="205"/>
      <c r="BH21" s="206"/>
    </row>
    <row r="22" spans="1:60" s="226" customFormat="1" x14ac:dyDescent="0.2">
      <c r="A22" s="217"/>
      <c r="B22" s="218"/>
      <c r="C22" s="219" t="s">
        <v>15</v>
      </c>
      <c r="D22" s="220">
        <f t="shared" ref="D22:X22" si="8">SUM(D8:D21)</f>
        <v>397.40999999999997</v>
      </c>
      <c r="E22" s="220">
        <f>SUM(E8:E21)</f>
        <v>0</v>
      </c>
      <c r="F22" s="220">
        <f>SUM(F8:F21)</f>
        <v>0</v>
      </c>
      <c r="G22" s="220">
        <f>SUM(G8:G21)</f>
        <v>0</v>
      </c>
      <c r="H22" s="220">
        <f>SUM(H8:H21)</f>
        <v>0</v>
      </c>
      <c r="I22" s="220">
        <f t="shared" si="8"/>
        <v>0</v>
      </c>
      <c r="J22" s="220">
        <f t="shared" si="8"/>
        <v>0</v>
      </c>
      <c r="K22" s="220">
        <f t="shared" si="8"/>
        <v>0</v>
      </c>
      <c r="L22" s="220">
        <f t="shared" si="8"/>
        <v>0</v>
      </c>
      <c r="M22" s="220">
        <f t="shared" si="8"/>
        <v>374.01</v>
      </c>
      <c r="N22" s="220">
        <f t="shared" si="8"/>
        <v>11.7</v>
      </c>
      <c r="O22" s="220">
        <f t="shared" si="8"/>
        <v>0</v>
      </c>
      <c r="P22" s="220">
        <f t="shared" si="8"/>
        <v>0</v>
      </c>
      <c r="Q22" s="220">
        <f t="shared" si="8"/>
        <v>0</v>
      </c>
      <c r="R22" s="220">
        <f t="shared" si="8"/>
        <v>0</v>
      </c>
      <c r="S22" s="220">
        <f>SUM(S8:S21)</f>
        <v>0</v>
      </c>
      <c r="T22" s="220">
        <f>SUM(T8:T21)</f>
        <v>0</v>
      </c>
      <c r="U22" s="220">
        <f t="shared" si="8"/>
        <v>0</v>
      </c>
      <c r="V22" s="220">
        <f t="shared" si="8"/>
        <v>0</v>
      </c>
      <c r="W22" s="220">
        <f t="shared" si="8"/>
        <v>0</v>
      </c>
      <c r="X22" s="220">
        <f t="shared" si="8"/>
        <v>0</v>
      </c>
      <c r="Y22" s="220">
        <f t="shared" ref="Y22:AI22" si="9">SUM(Y8:Y21)</f>
        <v>0</v>
      </c>
      <c r="Z22" s="220">
        <f t="shared" si="9"/>
        <v>50</v>
      </c>
      <c r="AA22" s="220">
        <f t="shared" si="9"/>
        <v>11.7</v>
      </c>
      <c r="AB22" s="220">
        <f t="shared" si="9"/>
        <v>324.01</v>
      </c>
      <c r="AC22" s="220">
        <f t="shared" si="9"/>
        <v>323.18</v>
      </c>
      <c r="AD22" s="220">
        <f t="shared" si="9"/>
        <v>0.83</v>
      </c>
      <c r="AE22" s="220">
        <f t="shared" si="9"/>
        <v>0</v>
      </c>
      <c r="AF22" s="220">
        <f t="shared" si="9"/>
        <v>0</v>
      </c>
      <c r="AG22" s="220">
        <f t="shared" si="9"/>
        <v>0</v>
      </c>
      <c r="AH22" s="220">
        <f t="shared" si="9"/>
        <v>11.7</v>
      </c>
      <c r="AI22" s="220">
        <f t="shared" si="9"/>
        <v>0</v>
      </c>
      <c r="AJ22" s="220">
        <f t="shared" ref="AJ22:AX22" si="10">SUM(AJ8:AJ21)</f>
        <v>11.7</v>
      </c>
      <c r="AK22" s="221">
        <f t="shared" si="10"/>
        <v>11.7</v>
      </c>
      <c r="AL22" s="222">
        <f t="shared" si="10"/>
        <v>0</v>
      </c>
      <c r="AM22" s="220">
        <f t="shared" si="10"/>
        <v>0</v>
      </c>
      <c r="AN22" s="223">
        <f>SUM(AN8:AN21)</f>
        <v>0</v>
      </c>
      <c r="AO22" s="222">
        <f t="shared" si="10"/>
        <v>0</v>
      </c>
      <c r="AP22" s="220">
        <f t="shared" si="10"/>
        <v>0</v>
      </c>
      <c r="AQ22" s="220">
        <f t="shared" si="10"/>
        <v>0</v>
      </c>
      <c r="AR22" s="220">
        <f t="shared" si="10"/>
        <v>0</v>
      </c>
      <c r="AS22" s="220">
        <f>SUM(AS8:AS21)</f>
        <v>0</v>
      </c>
      <c r="AT22" s="220">
        <f>SUM(AT8:AT21)</f>
        <v>0</v>
      </c>
      <c r="AU22" s="220">
        <f>SUM(AU8:AU21)</f>
        <v>0</v>
      </c>
      <c r="AV22" s="221">
        <f t="shared" si="10"/>
        <v>11.7</v>
      </c>
      <c r="AW22" s="222">
        <f t="shared" si="10"/>
        <v>0</v>
      </c>
      <c r="AX22" s="220">
        <f t="shared" si="10"/>
        <v>0</v>
      </c>
      <c r="AY22" s="220">
        <f t="shared" ref="AY22:BH22" si="11">SUM(AY8:AY21)</f>
        <v>0</v>
      </c>
      <c r="AZ22" s="220">
        <f t="shared" si="11"/>
        <v>0</v>
      </c>
      <c r="BA22" s="220">
        <f t="shared" si="11"/>
        <v>0</v>
      </c>
      <c r="BB22" s="220">
        <f t="shared" si="11"/>
        <v>0</v>
      </c>
      <c r="BC22" s="220">
        <f t="shared" si="11"/>
        <v>0</v>
      </c>
      <c r="BD22" s="223">
        <f t="shared" si="11"/>
        <v>0</v>
      </c>
      <c r="BE22" s="224">
        <f t="shared" si="11"/>
        <v>397.40999999999997</v>
      </c>
      <c r="BF22" s="220">
        <f t="shared" si="11"/>
        <v>397.40999999999997</v>
      </c>
      <c r="BG22" s="225">
        <f t="shared" si="11"/>
        <v>0</v>
      </c>
      <c r="BH22" s="220">
        <f t="shared" si="11"/>
        <v>0</v>
      </c>
    </row>
    <row r="23" spans="1:60" s="226" customFormat="1" ht="13.5" thickBot="1" x14ac:dyDescent="0.25">
      <c r="A23" s="217"/>
      <c r="B23" s="218"/>
      <c r="C23" s="219" t="s">
        <v>340</v>
      </c>
      <c r="D23" s="220"/>
      <c r="E23" s="220">
        <f>IF((SUM(E$7,E$22)-(SUM(F$7,F$22))&lt;0),0)+IF((SUM(E$7,E$22)-(SUM(F$7,F$22))&gt;0),(SUM(E$7,E$22)-(SUM(F$7,F$22))))</f>
        <v>0</v>
      </c>
      <c r="F23" s="220">
        <f>IF((SUM(F$7,F$22)-(SUM(E$7,E$22))&lt;0),0)+IF((SUM(F$7,F$22)-(SUM(E$7,E$22))&gt;0),(SUM(F$7,F$22)-(SUM(E$7,E$22))))</f>
        <v>0</v>
      </c>
      <c r="G23" s="220">
        <f>IF((SUM(G$7,G$22)-(SUM(H$7,H$22))&lt;0),0)+IF((SUM(G$7,G$22)-(SUM(H$7,H$22))&gt;0),(SUM(G$7,G$22)-(SUM(H$7,H$22))))</f>
        <v>0</v>
      </c>
      <c r="H23" s="220">
        <f>IF((SUM(H$7,H$22)-(SUM(G$7,G$22))&lt;0),0)+IF((SUM(H$7,H$22)-(SUM(G$7,G$22))&gt;0),(SUM(H$7,H$22)-(SUM(G$7,G$22))))</f>
        <v>0</v>
      </c>
      <c r="I23" s="220">
        <f>IF((SUM(I$7,I$22)-(SUM(J$7,J$22))&lt;0),0)+IF((SUM(I$7,I$22)-(SUM(J$7,J$22))&gt;0),(SUM(I$7,I$22)-(SUM(J$7,J$22))))</f>
        <v>0</v>
      </c>
      <c r="J23" s="220">
        <f>IF((SUM(J$7,J$22)-(SUM(I$7,I$22))&lt;0),0)+IF((SUM(J$7,J$22)-(SUM(I$7,I$22))&gt;0),(SUM(J$7,J$22)-(SUM(I$7,I$22))))</f>
        <v>0</v>
      </c>
      <c r="K23" s="220">
        <f>IF((SUM(K$7,K$22)-(SUM(L$7,L$22))&lt;0),0)+IF((SUM(K$7,K$22)-(SUM(L$7,L$22))&gt;0),(SUM(K$7,K$22)-(SUM(L$7,L$22))))</f>
        <v>0</v>
      </c>
      <c r="L23" s="220">
        <f>IF((SUM(L$7,L$22)-(SUM(K$7,K$22))&lt;0),0)+IF((SUM(L$7,L$22)-(SUM(K$7,K$22))&gt;0),(SUM(L$7,L$22)-(SUM(K$7,K$22))))</f>
        <v>0</v>
      </c>
      <c r="M23" s="220">
        <f>IF((SUM(M$7,M$22)-(SUM(N$7,N$22))&lt;0),0)+IF((SUM(M$7,M$22)-(SUM(N$7,N$22))&gt;0),(SUM(M$7,M$22)-(SUM(N$7,N$22))))</f>
        <v>2067.04</v>
      </c>
      <c r="N23" s="220">
        <f>IF((SUM(N$7,N$22)-(SUM(M$7,M$22))&lt;0),0)+IF((SUM(N$7,N$22)-(SUM(M$7,M$22))&gt;0),(SUM(N$7,N$22)-(SUM(M$7,M$22))))</f>
        <v>0</v>
      </c>
      <c r="O23" s="220">
        <f>IF((SUM(O$7,O$22)-(SUM(P$7,P$22))&lt;0),0)+IF((SUM(O$7,O$22)-(SUM(P$7,P$22))&gt;0),(SUM(O$7,O$22)-(SUM(P$7,P$22))))</f>
        <v>0</v>
      </c>
      <c r="P23" s="220">
        <f>IF((SUM(P$7,P$22)-(SUM(O$7,O$22))&lt;0),0)+IF((SUM(P$7,P$22)-(SUM(O$7,O$22))&gt;0),(SUM(P$7,P$22)-(SUM(O$7,O$22))))</f>
        <v>0</v>
      </c>
      <c r="Q23" s="220">
        <f>IF((SUM(Q$7,Q$22)-(SUM(R$7,R$22))&lt;0),0)+IF((SUM(Q$7,Q$22)-(SUM(R$7,R$22))&gt;0),(SUM(Q$7,Q$22)-(SUM(R$7,R$22))))</f>
        <v>0</v>
      </c>
      <c r="R23" s="220">
        <f>IF((SUM(R$7,R$22)-(SUM(Q$7,Q$22))&lt;0),0)+IF((SUM(R$7,R$22)-(SUM(Q$7,Q$22))&gt;0),(SUM(R$7,R$22)-(SUM(Q$7,Q$22))))</f>
        <v>0</v>
      </c>
      <c r="S23" s="220">
        <f>IF((SUM(S$7,S$22)-(SUM(T$7,T$22))&lt;0),0)+IF((SUM(S$7,S$22)-(SUM(T$7,T$22))&gt;0),(SUM(S$7,S$22)-(SUM(T$7,T$22))))</f>
        <v>0</v>
      </c>
      <c r="T23" s="220">
        <f>IF((SUM(T$7,T$22)-(SUM(S$7,S$22))&lt;0),0)+IF((SUM(T$7,T$22)-(SUM(S$7,S$22))&gt;0),(SUM(T$7,T$22)-(SUM(S$7,S$22))))</f>
        <v>0</v>
      </c>
      <c r="U23" s="220">
        <f>IF((SUM(U$7,U$22)-(SUM(V$7,V$22))&lt;0),0)+IF((SUM(U$7,U$22)-(SUM(V$7,V$22))&gt;0),(SUM(U$7,U$22)-(SUM(V$7,V$22))))</f>
        <v>0</v>
      </c>
      <c r="V23" s="220">
        <f>IF((SUM(V$7,V$22)-(SUM(U$7,U$22))&lt;0),0)+IF((SUM(V$7,V$22)-(SUM(U$7,U$22))&gt;0),(SUM(V$7,V$22)-(SUM(U$7,U$22))))</f>
        <v>0</v>
      </c>
      <c r="W23" s="220">
        <f>IF((SUM(W$7,W$22)-(SUM(X$7,X$22))&lt;0),0)+IF((SUM(W$7,W$22)-(SUM(X$7,X$22))&gt;0),(SUM(W$7,W$22)-(SUM(X$7,X$22))))</f>
        <v>0</v>
      </c>
      <c r="X23" s="220">
        <f>IF((SUM(X$7,X$22)-(SUM(W$7,W$22))&lt;0),0)+IF((SUM(X$7,X$22)-(SUM(W$7,W$22))&gt;0),(SUM(X$7,X$22)-(SUM(W$7,W$22))))</f>
        <v>0</v>
      </c>
      <c r="Y23" s="220">
        <f>IF((SUM(Y$7,Y$22)-(SUM(Z$7,Z$22))&lt;0),0)+IF((SUM(Y$7,Y$22)-(SUM(Z$7,Z$22))&gt;0),(SUM(Y$7,Y$22)-(SUM(Z$7,Z$22))))</f>
        <v>0</v>
      </c>
      <c r="Z23" s="220">
        <f>IF((SUM(Z$7,Z$22)-(SUM(Y$7,Y$22))&lt;0),0)+IF((SUM(Z$7,Z$22)-(SUM(Y$7,Y$22))&gt;0),(SUM(Z$7,Z$22)-(SUM(Y$7,Y$22))))</f>
        <v>50</v>
      </c>
      <c r="AA23" s="220">
        <f>IF((SUM(AA$7,AA$22)-(SUM(AB$7,AB$22))&lt;0),0)+IF((SUM(AA$7,AA$22)-(SUM(AB$7,AB$22))&gt;0),(SUM(AA$7,AA$22)-(SUM(AB$7,AB$22))))</f>
        <v>0</v>
      </c>
      <c r="AB23" s="220">
        <f>IF((SUM(AB$7,AB$22)-(SUM(AA$7,AA$22))&lt;0),0)+IF((SUM(AB$7,AB$22)-(SUM(AA$7,AA$22))&gt;0),(SUM(AB$7,AB$22)-(SUM(AA$7,AA$22))))</f>
        <v>2017.04</v>
      </c>
      <c r="AC23" s="220">
        <f>AC7+AC22</f>
        <v>323.18</v>
      </c>
      <c r="AD23" s="220">
        <f>AD7+AD22</f>
        <v>0.83</v>
      </c>
      <c r="AE23" s="220">
        <f>AE7+AE22</f>
        <v>0</v>
      </c>
      <c r="AF23" s="220">
        <f>IF((SUM(AF$7,AF$22)-(SUM(AG$7,AG$22))&lt;0),0)+IF((SUM(AF$7,AF$22)-(SUM(AG$7,AG$22))&gt;0),(SUM(AF$7,AF$22)-(SUM(AG$7,AG$22))))</f>
        <v>0</v>
      </c>
      <c r="AG23" s="220">
        <f>IF((SUM(AG$7,AG$22)-(SUM(AF$7,AF$22))&lt;0),0)+IF((SUM(AG$7,AG$22)-(SUM(AF$7,AF$22))&gt;0),(SUM(AG$7,AG$22)-(SUM(AF$7,AF$22))))</f>
        <v>0</v>
      </c>
      <c r="AH23" s="220">
        <f>IF((SUM(AH$7,AH$22)-(SUM(AI$7,AI$22))&lt;0),0)+IF((SUM(AH$7,AH$22)-(SUM(AI$7,AI$22))&gt;0),(SUM(AH$7,AH$22)-(SUM(AI$7,AI$22))))</f>
        <v>11.7</v>
      </c>
      <c r="AI23" s="220">
        <f>IF((SUM(AI$7,AI$22)-(SUM(AH$7,AH$22))&lt;0),0)+IF((SUM(AI$7,AI$22)-(SUM(AH$7,AH$22))&gt;0),(SUM(AI$7,AI$22)-(SUM(AH$7,AH$22))))</f>
        <v>0</v>
      </c>
      <c r="AJ23" s="220">
        <f>IF((SUM(AJ$7,AJ$22)-(SUM(AK$7,AK$22))&lt;0),0)+IF((SUM(AJ$7,AJ$22)-(SUM(AK$7,AK$22))&gt;0),(SUM(AJ$7,AJ$22)-(SUM(AK$7,AK$22))))</f>
        <v>0</v>
      </c>
      <c r="AK23" s="221">
        <f>IF((SUM(AK$7,AK$22)-(SUM(AJ$7,AJ$22))&lt;0),0)+IF((SUM(AK$7,AK$22)-(SUM(AJ$7,AJ$22))&gt;0),(SUM(AK$7,AK$22)-(SUM(AJ$7,AJ$22))))</f>
        <v>0</v>
      </c>
      <c r="AL23" s="227">
        <f t="shared" ref="AL23:AV23" si="12">AL7+AL22</f>
        <v>0</v>
      </c>
      <c r="AM23" s="228">
        <f t="shared" si="12"/>
        <v>0</v>
      </c>
      <c r="AN23" s="229">
        <f>AN7+AN22</f>
        <v>0</v>
      </c>
      <c r="AO23" s="227">
        <f t="shared" si="12"/>
        <v>0</v>
      </c>
      <c r="AP23" s="228">
        <f t="shared" si="12"/>
        <v>0</v>
      </c>
      <c r="AQ23" s="228">
        <f t="shared" si="12"/>
        <v>0</v>
      </c>
      <c r="AR23" s="228">
        <f t="shared" si="12"/>
        <v>0</v>
      </c>
      <c r="AS23" s="228">
        <f>AS7+AS22</f>
        <v>0</v>
      </c>
      <c r="AT23" s="228">
        <f>AT7+AT22</f>
        <v>0</v>
      </c>
      <c r="AU23" s="228">
        <f>AU7+AU22</f>
        <v>0</v>
      </c>
      <c r="AV23" s="230">
        <f t="shared" si="12"/>
        <v>11.7</v>
      </c>
      <c r="AW23" s="227">
        <f>IF((SUM(AW$7,AW$22)-(SUM(AX$7,AX$22))&lt;0),0)+IF((SUM(AW$7,AW$22)-(SUM(AX$7,AX$22))&gt;0),(SUM(AW$7,AW$22)-(SUM(AX$7,AX$22))))</f>
        <v>0</v>
      </c>
      <c r="AX23" s="228">
        <f>IF((SUM(AX$7,AX$22)-(SUM(AW$7,AW$22))&lt;0),0)+IF((SUM(AX$7,AX$22)-(SUM(AW$7,AW$22))&gt;0),(SUM(AX$7,AX$22)-(SUM(AW$7,AW$22))))</f>
        <v>0</v>
      </c>
      <c r="AY23" s="228">
        <f>IF((SUM(AY$7,AY$22)-(SUM(AZ$7,AZ$22))&lt;0),0)+IF((SUM(AY$7,AY$22)-(SUM(AZ$7,AZ$22))&gt;0),(SUM(AY$7,AY$22)-(SUM(AZ$7,AZ$22))))</f>
        <v>0</v>
      </c>
      <c r="AZ23" s="228">
        <f>IF((SUM(AZ$7,AZ$22)-(SUM(AY$7,AY$22))&lt;0),0)+IF((SUM(AZ$7,AZ$22)-(SUM(AY$7,AY$22))&gt;0),(SUM(AZ$7,AZ$22)-(SUM(AY$7,AY$22))))</f>
        <v>0</v>
      </c>
      <c r="BA23" s="228">
        <f>BA7+BA22</f>
        <v>0</v>
      </c>
      <c r="BB23" s="228">
        <f>BB7+BB22</f>
        <v>0</v>
      </c>
      <c r="BC23" s="228">
        <f>BC7+BC22</f>
        <v>0</v>
      </c>
      <c r="BD23" s="229">
        <f>BD7+BD22</f>
        <v>0</v>
      </c>
      <c r="BE23" s="224">
        <f>SUM(E23,G23,I23,K23,M23,O23,Q23,S23,U23,W23,Y23,AA23,AJ23,AW23,AY23)</f>
        <v>2067.04</v>
      </c>
      <c r="BF23" s="220">
        <f>SUM(F23,H23,J23,L23,N23,P23,R23,T23,V23,X23,Z23,AB23,AK23,AX23,AZ23)</f>
        <v>2067.04</v>
      </c>
      <c r="BG23" s="225">
        <f>BG7-BG22</f>
        <v>0</v>
      </c>
      <c r="BH23" s="220">
        <f>BH7-BH22</f>
        <v>0</v>
      </c>
    </row>
    <row r="24" spans="1:60" x14ac:dyDescent="0.2"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</row>
    <row r="25" spans="1:60" x14ac:dyDescent="0.2"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2">
        <f>BF23-BE23</f>
        <v>0</v>
      </c>
      <c r="BG25" s="231"/>
      <c r="BH25" s="231"/>
    </row>
    <row r="26" spans="1:60" x14ac:dyDescent="0.2"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</row>
    <row r="27" spans="1:60" x14ac:dyDescent="0.2">
      <c r="C27" s="179" t="s">
        <v>25</v>
      </c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  <c r="T27" s="231"/>
      <c r="U27" s="231"/>
      <c r="V27" s="231"/>
      <c r="W27" s="231"/>
      <c r="X27" s="231"/>
      <c r="Y27" s="231"/>
      <c r="Z27" s="231"/>
      <c r="AA27" s="231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</row>
    <row r="28" spans="1:60" x14ac:dyDescent="0.2"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  <c r="T28" s="231"/>
      <c r="U28" s="231"/>
      <c r="V28" s="231"/>
      <c r="W28" s="231"/>
      <c r="X28" s="231"/>
      <c r="Y28" s="231"/>
      <c r="Z28" s="231"/>
      <c r="AA28" s="231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</row>
    <row r="29" spans="1:60" x14ac:dyDescent="0.2"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</row>
    <row r="30" spans="1:60" x14ac:dyDescent="0.2"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/>
      <c r="U30" s="231"/>
      <c r="V30" s="231"/>
      <c r="W30" s="231"/>
      <c r="X30" s="231"/>
      <c r="Y30" s="231"/>
      <c r="Z30" s="231"/>
      <c r="AA30" s="231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</row>
    <row r="35" spans="3:3" x14ac:dyDescent="0.2">
      <c r="C35" s="179" t="s">
        <v>25</v>
      </c>
    </row>
  </sheetData>
  <mergeCells count="64">
    <mergeCell ref="BG3:BH5"/>
    <mergeCell ref="BE3:BF5"/>
    <mergeCell ref="AF5:AG5"/>
    <mergeCell ref="AH5:AI5"/>
    <mergeCell ref="AJ4:AK5"/>
    <mergeCell ref="AW4:AX5"/>
    <mergeCell ref="AY4:AZ5"/>
    <mergeCell ref="AW3:AX3"/>
    <mergeCell ref="BD4:BD6"/>
    <mergeCell ref="BB4:BB6"/>
    <mergeCell ref="AV4:AV5"/>
    <mergeCell ref="AO6:AV6"/>
    <mergeCell ref="AR4:AR5"/>
    <mergeCell ref="AT4:AT5"/>
    <mergeCell ref="AL4:AL5"/>
    <mergeCell ref="AL3:AV3"/>
    <mergeCell ref="AJ3:AK3"/>
    <mergeCell ref="AY3:AZ3"/>
    <mergeCell ref="S3:T3"/>
    <mergeCell ref="S4:T5"/>
    <mergeCell ref="AM4:AM5"/>
    <mergeCell ref="AN4:AN5"/>
    <mergeCell ref="W3:X3"/>
    <mergeCell ref="AF3:AI3"/>
    <mergeCell ref="AH4:AI4"/>
    <mergeCell ref="AF4:AG4"/>
    <mergeCell ref="U3:V3"/>
    <mergeCell ref="AA3:AB3"/>
    <mergeCell ref="AC3:AE3"/>
    <mergeCell ref="AD4:AD6"/>
    <mergeCell ref="AC4:AC6"/>
    <mergeCell ref="Y3:Z3"/>
    <mergeCell ref="G4:H5"/>
    <mergeCell ref="K4:L5"/>
    <mergeCell ref="O3:P3"/>
    <mergeCell ref="Q3:R3"/>
    <mergeCell ref="A3:A6"/>
    <mergeCell ref="B3:B6"/>
    <mergeCell ref="C3:C6"/>
    <mergeCell ref="D3:D6"/>
    <mergeCell ref="M3:N3"/>
    <mergeCell ref="I4:J5"/>
    <mergeCell ref="E3:F3"/>
    <mergeCell ref="I3:J3"/>
    <mergeCell ref="E4:F5"/>
    <mergeCell ref="G3:H3"/>
    <mergeCell ref="K3:L3"/>
    <mergeCell ref="AS4:AS5"/>
    <mergeCell ref="AU4:AU5"/>
    <mergeCell ref="BC4:BC6"/>
    <mergeCell ref="BA4:BA6"/>
    <mergeCell ref="BA3:BD3"/>
    <mergeCell ref="AO4:AO5"/>
    <mergeCell ref="AL6:AN6"/>
    <mergeCell ref="AP4:AP5"/>
    <mergeCell ref="AQ4:AQ5"/>
    <mergeCell ref="M4:N5"/>
    <mergeCell ref="O4:P5"/>
    <mergeCell ref="Y4:Z5"/>
    <mergeCell ref="AA4:AB5"/>
    <mergeCell ref="U4:V5"/>
    <mergeCell ref="W4:X5"/>
    <mergeCell ref="AE4:AE6"/>
    <mergeCell ref="Q4:R5"/>
  </mergeCells>
  <phoneticPr fontId="2" type="noConversion"/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0" orientation="landscape" blackAndWhite="1" r:id="rId1"/>
  <headerFooter alignWithMargins="0"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647700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6"/>
  <sheetViews>
    <sheetView zoomScale="75" zoomScaleNormal="75" workbookViewId="0">
      <pane xSplit="4" ySplit="7" topLeftCell="F8" activePane="bottomRight" state="frozen"/>
      <selection pane="topRight" activeCell="E1" sqref="E1"/>
      <selection pane="bottomLeft" activeCell="A7" sqref="A7"/>
      <selection pane="bottomRight" activeCell="F24" sqref="F24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7.28515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55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январь!BB4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2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340</v>
      </c>
      <c r="D7" s="84"/>
      <c r="E7" s="84">
        <f>январь!E23</f>
        <v>0</v>
      </c>
      <c r="F7" s="84">
        <f>январь!F23</f>
        <v>0</v>
      </c>
      <c r="G7" s="84">
        <f>январь!G23</f>
        <v>0</v>
      </c>
      <c r="H7" s="84">
        <f>январь!H23</f>
        <v>0</v>
      </c>
      <c r="I7" s="84">
        <f>январь!I23</f>
        <v>0</v>
      </c>
      <c r="J7" s="84">
        <f>январь!J23</f>
        <v>0</v>
      </c>
      <c r="K7" s="84">
        <f>январь!K23</f>
        <v>0</v>
      </c>
      <c r="L7" s="84">
        <f>январь!L23</f>
        <v>0</v>
      </c>
      <c r="M7" s="84">
        <f>январь!M23</f>
        <v>2067.04</v>
      </c>
      <c r="N7" s="84">
        <f>январь!N23</f>
        <v>0</v>
      </c>
      <c r="O7" s="84">
        <f>январь!O23</f>
        <v>0</v>
      </c>
      <c r="P7" s="84">
        <f>январь!P23</f>
        <v>0</v>
      </c>
      <c r="Q7" s="84">
        <f>январь!Q23</f>
        <v>0</v>
      </c>
      <c r="R7" s="84">
        <f>январь!R23</f>
        <v>0</v>
      </c>
      <c r="S7" s="84">
        <f>январь!S23</f>
        <v>0</v>
      </c>
      <c r="T7" s="84">
        <f>январь!T23</f>
        <v>0</v>
      </c>
      <c r="U7" s="84">
        <f>январь!U23</f>
        <v>0</v>
      </c>
      <c r="V7" s="84">
        <f>январь!V23</f>
        <v>0</v>
      </c>
      <c r="W7" s="84">
        <f>январь!W23</f>
        <v>0</v>
      </c>
      <c r="X7" s="84">
        <f>январь!X23</f>
        <v>0</v>
      </c>
      <c r="Y7" s="84">
        <f>январь!Y23</f>
        <v>0</v>
      </c>
      <c r="Z7" s="84">
        <f>январь!Z23</f>
        <v>50</v>
      </c>
      <c r="AA7" s="84">
        <f>январь!AA23</f>
        <v>0</v>
      </c>
      <c r="AB7" s="84">
        <f>январь!AB23</f>
        <v>2017.04</v>
      </c>
      <c r="AC7" s="84">
        <f>январь!AC23</f>
        <v>323.18</v>
      </c>
      <c r="AD7" s="84">
        <f>январь!AD23</f>
        <v>0.83</v>
      </c>
      <c r="AE7" s="84">
        <f>январь!AE23</f>
        <v>0</v>
      </c>
      <c r="AF7" s="84">
        <f>январь!AF23</f>
        <v>0</v>
      </c>
      <c r="AG7" s="84">
        <f>январь!AG23</f>
        <v>0</v>
      </c>
      <c r="AH7" s="84">
        <f>январь!AH23</f>
        <v>11.7</v>
      </c>
      <c r="AI7" s="84">
        <f>январь!AI23</f>
        <v>0</v>
      </c>
      <c r="AJ7" s="84">
        <f>январь!AJ23</f>
        <v>0</v>
      </c>
      <c r="AK7" s="102">
        <f>январь!AK23</f>
        <v>0</v>
      </c>
      <c r="AL7" s="104">
        <f>январь!AL23</f>
        <v>0</v>
      </c>
      <c r="AM7" s="84">
        <f>январь!AM23</f>
        <v>0</v>
      </c>
      <c r="AN7" s="105">
        <f>январь!AN23</f>
        <v>0</v>
      </c>
      <c r="AO7" s="104">
        <f>январь!AO23</f>
        <v>0</v>
      </c>
      <c r="AP7" s="84">
        <f>январь!AP23</f>
        <v>0</v>
      </c>
      <c r="AQ7" s="84">
        <f>январь!AQ23</f>
        <v>0</v>
      </c>
      <c r="AR7" s="84">
        <f>январь!AR23</f>
        <v>0</v>
      </c>
      <c r="AS7" s="84">
        <f>январь!AS23</f>
        <v>0</v>
      </c>
      <c r="AT7" s="84">
        <f>январь!AT23</f>
        <v>0</v>
      </c>
      <c r="AU7" s="84">
        <f>январь!AU23</f>
        <v>0</v>
      </c>
      <c r="AV7" s="102">
        <f>январь!AV23</f>
        <v>11.7</v>
      </c>
      <c r="AW7" s="104">
        <f>январь!AW23</f>
        <v>0</v>
      </c>
      <c r="AX7" s="84">
        <f>январь!AX23</f>
        <v>0</v>
      </c>
      <c r="AY7" s="84">
        <f>январь!AY23</f>
        <v>0</v>
      </c>
      <c r="AZ7" s="84">
        <f>январь!AZ23</f>
        <v>0</v>
      </c>
      <c r="BA7" s="84">
        <f>январь!BA23</f>
        <v>0</v>
      </c>
      <c r="BB7" s="84">
        <f>январь!BB23</f>
        <v>0</v>
      </c>
      <c r="BC7" s="84">
        <f>январь!BC23</f>
        <v>0</v>
      </c>
      <c r="BD7" s="105">
        <f>январь!BD23</f>
        <v>0</v>
      </c>
      <c r="BE7" s="103">
        <f>январь!BE23</f>
        <v>2067.04</v>
      </c>
      <c r="BF7" s="84">
        <f>январь!BF23</f>
        <v>2067.04</v>
      </c>
      <c r="BG7" s="84">
        <f>январь!BG23</f>
        <v>0</v>
      </c>
      <c r="BH7" s="84">
        <f>январь!BH23</f>
        <v>0</v>
      </c>
    </row>
    <row r="8" spans="1:60" ht="18.75" customHeight="1" x14ac:dyDescent="0.2">
      <c r="A8" s="2">
        <v>1</v>
      </c>
      <c r="B8" s="3">
        <v>44228</v>
      </c>
      <c r="C8" s="4" t="s">
        <v>14</v>
      </c>
      <c r="D8" s="37">
        <v>11.7</v>
      </c>
      <c r="E8" s="27"/>
      <c r="F8" s="27"/>
      <c r="G8" s="27"/>
      <c r="H8" s="27"/>
      <c r="I8" s="27"/>
      <c r="J8" s="27"/>
      <c r="K8" s="27"/>
      <c r="L8" s="27"/>
      <c r="M8" s="27"/>
      <c r="N8" s="27">
        <v>11.7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</v>
      </c>
      <c r="AC8" s="31"/>
      <c r="AD8" s="31"/>
      <c r="AE8" s="31"/>
      <c r="AF8" s="31"/>
      <c r="AG8" s="32">
        <f>AC8*$AF$5</f>
        <v>0</v>
      </c>
      <c r="AH8" s="31"/>
      <c r="AI8" s="32">
        <f t="shared" ref="AI8:AI22" si="0">AC8*$AH$5</f>
        <v>0</v>
      </c>
      <c r="AJ8" s="30">
        <f t="shared" ref="AJ8:AJ20" si="1">SUM(AL8:AV8)</f>
        <v>11.7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>
        <v>11.7</v>
      </c>
      <c r="AW8" s="117"/>
      <c r="AX8" s="34"/>
      <c r="AY8" s="30">
        <f t="shared" ref="AY8:AY20" si="2">SUM(BA8:BD8)</f>
        <v>0</v>
      </c>
      <c r="AZ8" s="30"/>
      <c r="BA8" s="31"/>
      <c r="BB8" s="31"/>
      <c r="BC8" s="31"/>
      <c r="BD8" s="94"/>
      <c r="BE8" s="115">
        <f t="shared" ref="BE8:BE22" si="3">SUM(E8,G8,I8,K8,M8,O8,Q8,S8,U8,W8,Y8,AA8,AJ8,AW8,AY8)</f>
        <v>11.7</v>
      </c>
      <c r="BF8" s="35">
        <f t="shared" ref="BF8:BF22" si="4">SUM(F8,H8,J8,L8,N8,P8,R8,T8,V8,X8,Z8,AB8,AK8,AX8,AZ8)</f>
        <v>11.7</v>
      </c>
      <c r="BG8" s="8"/>
      <c r="BH8" s="29"/>
    </row>
    <row r="9" spans="1:60" ht="28.15" customHeight="1" x14ac:dyDescent="0.2">
      <c r="A9" s="2">
        <v>2</v>
      </c>
      <c r="B9" s="6">
        <v>44228</v>
      </c>
      <c r="C9" s="195" t="s">
        <v>360</v>
      </c>
      <c r="D9" s="38">
        <v>50</v>
      </c>
      <c r="E9" s="28"/>
      <c r="F9" s="28"/>
      <c r="G9" s="28"/>
      <c r="H9" s="28"/>
      <c r="I9" s="28"/>
      <c r="J9" s="28"/>
      <c r="K9" s="28"/>
      <c r="L9" s="28"/>
      <c r="M9" s="28"/>
      <c r="N9" s="28">
        <v>50</v>
      </c>
      <c r="O9" s="28"/>
      <c r="P9" s="28"/>
      <c r="Q9" s="28"/>
      <c r="R9" s="27"/>
      <c r="S9" s="28"/>
      <c r="T9" s="28"/>
      <c r="U9" s="28"/>
      <c r="V9" s="28"/>
      <c r="W9" s="28"/>
      <c r="X9" s="28"/>
      <c r="Y9" s="28">
        <v>50</v>
      </c>
      <c r="Z9" s="28"/>
      <c r="AA9" s="30">
        <f t="shared" ref="AA9:AA22" si="5">SUM(AF9,AH9)</f>
        <v>0</v>
      </c>
      <c r="AB9" s="30">
        <f>SUM(AC9:AE9)</f>
        <v>0</v>
      </c>
      <c r="AC9" s="33"/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50</v>
      </c>
      <c r="BF9" s="35">
        <f t="shared" si="4"/>
        <v>50</v>
      </c>
      <c r="BG9" s="8"/>
      <c r="BH9" s="29"/>
    </row>
    <row r="10" spans="1:60" ht="18.75" customHeight="1" x14ac:dyDescent="0.2">
      <c r="A10" s="2">
        <v>3</v>
      </c>
      <c r="B10" s="6">
        <v>44228</v>
      </c>
      <c r="C10" s="4" t="s">
        <v>14</v>
      </c>
      <c r="D10" s="39">
        <v>0.01</v>
      </c>
      <c r="E10" s="29"/>
      <c r="F10" s="28"/>
      <c r="G10" s="29"/>
      <c r="H10" s="28"/>
      <c r="I10" s="29"/>
      <c r="J10" s="28"/>
      <c r="K10" s="28"/>
      <c r="L10" s="28"/>
      <c r="M10" s="28">
        <v>0.01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9" si="6">SUM(AC10:AE10)</f>
        <v>0.01</v>
      </c>
      <c r="AC10" s="33"/>
      <c r="AD10" s="33">
        <v>0.01</v>
      </c>
      <c r="AE10" s="33"/>
      <c r="AF10" s="31"/>
      <c r="AG10" s="32">
        <f t="shared" ref="AG10:AG22" si="7">AC10*$AF$5</f>
        <v>0</v>
      </c>
      <c r="AH10" s="31"/>
      <c r="AI10" s="32">
        <f t="shared" si="0"/>
        <v>0</v>
      </c>
      <c r="AJ10" s="30">
        <f t="shared" si="1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0.01</v>
      </c>
      <c r="BF10" s="35">
        <f t="shared" si="4"/>
        <v>0.01</v>
      </c>
      <c r="BG10" s="8"/>
      <c r="BH10" s="29"/>
    </row>
    <row r="11" spans="1:60" ht="18.75" customHeight="1" x14ac:dyDescent="0.2">
      <c r="A11" s="2">
        <v>4</v>
      </c>
      <c r="B11" s="6">
        <v>44228</v>
      </c>
      <c r="C11" s="4" t="s">
        <v>47</v>
      </c>
      <c r="D11" s="37">
        <v>6.74</v>
      </c>
      <c r="E11" s="28"/>
      <c r="F11" s="28"/>
      <c r="G11" s="28"/>
      <c r="H11" s="28"/>
      <c r="I11" s="28"/>
      <c r="J11" s="28"/>
      <c r="K11" s="28"/>
      <c r="L11" s="28"/>
      <c r="M11" s="28">
        <v>6.74</v>
      </c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si="6"/>
        <v>6.74</v>
      </c>
      <c r="AC11" s="33">
        <v>6.74</v>
      </c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0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6.74</v>
      </c>
      <c r="BF11" s="35">
        <f t="shared" si="4"/>
        <v>6.74</v>
      </c>
      <c r="BG11" s="8"/>
      <c r="BH11" s="29"/>
    </row>
    <row r="12" spans="1:60" ht="29.45" customHeight="1" x14ac:dyDescent="0.2">
      <c r="A12" s="2">
        <v>5</v>
      </c>
      <c r="B12" s="9">
        <v>44229</v>
      </c>
      <c r="C12" s="195" t="s">
        <v>361</v>
      </c>
      <c r="D12" s="38">
        <v>50</v>
      </c>
      <c r="E12" s="28"/>
      <c r="F12" s="28"/>
      <c r="G12" s="28"/>
      <c r="H12" s="28"/>
      <c r="I12" s="28"/>
      <c r="J12" s="28"/>
      <c r="K12" s="28"/>
      <c r="L12" s="28"/>
      <c r="M12" s="28">
        <v>50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>
        <v>50</v>
      </c>
      <c r="AA12" s="30">
        <f t="shared" si="5"/>
        <v>0</v>
      </c>
      <c r="AB12" s="30">
        <f t="shared" si="6"/>
        <v>0</v>
      </c>
      <c r="AC12" s="33"/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50</v>
      </c>
      <c r="BF12" s="35">
        <f t="shared" si="4"/>
        <v>50</v>
      </c>
      <c r="BG12" s="8"/>
      <c r="BH12" s="29"/>
    </row>
    <row r="13" spans="1:60" ht="18.75" customHeight="1" x14ac:dyDescent="0.2">
      <c r="A13" s="2">
        <v>6</v>
      </c>
      <c r="B13" s="6">
        <v>44231</v>
      </c>
      <c r="C13" s="4" t="s">
        <v>14</v>
      </c>
      <c r="D13" s="38">
        <v>1</v>
      </c>
      <c r="E13" s="28"/>
      <c r="F13" s="28"/>
      <c r="G13" s="28"/>
      <c r="H13" s="28"/>
      <c r="I13" s="28"/>
      <c r="J13" s="28"/>
      <c r="K13" s="28"/>
      <c r="L13" s="28"/>
      <c r="M13" s="28"/>
      <c r="N13" s="28">
        <v>1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1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>
        <v>1</v>
      </c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1</v>
      </c>
      <c r="BF13" s="35">
        <f t="shared" si="4"/>
        <v>1</v>
      </c>
      <c r="BG13" s="8"/>
      <c r="BH13" s="29"/>
    </row>
    <row r="14" spans="1:60" ht="27.6" customHeight="1" x14ac:dyDescent="0.2">
      <c r="A14" s="2">
        <v>7</v>
      </c>
      <c r="B14" s="6">
        <v>44231</v>
      </c>
      <c r="C14" s="195" t="s">
        <v>360</v>
      </c>
      <c r="D14" s="38">
        <v>50</v>
      </c>
      <c r="E14" s="28"/>
      <c r="F14" s="28"/>
      <c r="G14" s="28"/>
      <c r="H14" s="28"/>
      <c r="I14" s="28"/>
      <c r="J14" s="28"/>
      <c r="K14" s="28"/>
      <c r="L14" s="28"/>
      <c r="M14" s="28"/>
      <c r="N14" s="28">
        <v>50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>
        <v>50</v>
      </c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0</v>
      </c>
      <c r="AK14" s="90"/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50</v>
      </c>
      <c r="BF14" s="35">
        <f t="shared" si="4"/>
        <v>50</v>
      </c>
      <c r="BG14" s="8"/>
      <c r="BH14" s="29"/>
    </row>
    <row r="15" spans="1:60" ht="18.75" customHeight="1" x14ac:dyDescent="0.2">
      <c r="A15" s="2">
        <v>8</v>
      </c>
      <c r="B15" s="6">
        <v>44238</v>
      </c>
      <c r="C15" s="4" t="s">
        <v>51</v>
      </c>
      <c r="D15" s="38">
        <v>150</v>
      </c>
      <c r="E15" s="28"/>
      <c r="F15" s="28"/>
      <c r="G15" s="28"/>
      <c r="H15" s="28"/>
      <c r="I15" s="28"/>
      <c r="J15" s="28"/>
      <c r="K15" s="28"/>
      <c r="L15" s="28"/>
      <c r="M15" s="28">
        <v>150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>
        <v>150</v>
      </c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150</v>
      </c>
      <c r="BF15" s="35">
        <f t="shared" si="4"/>
        <v>150</v>
      </c>
      <c r="BG15" s="8"/>
      <c r="BH15" s="29"/>
    </row>
    <row r="16" spans="1:60" ht="18.75" customHeight="1" x14ac:dyDescent="0.2">
      <c r="A16" s="2"/>
      <c r="B16" s="6">
        <v>44244</v>
      </c>
      <c r="C16" s="4" t="s">
        <v>14</v>
      </c>
      <c r="D16" s="38">
        <v>4.76</v>
      </c>
      <c r="E16" s="28"/>
      <c r="F16" s="28"/>
      <c r="G16" s="28"/>
      <c r="H16" s="28"/>
      <c r="I16" s="28"/>
      <c r="J16" s="28"/>
      <c r="K16" s="28"/>
      <c r="L16" s="28"/>
      <c r="M16" s="28"/>
      <c r="N16" s="28">
        <v>4.76</v>
      </c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/>
      <c r="AB16" s="30"/>
      <c r="AC16" s="33"/>
      <c r="AD16" s="33"/>
      <c r="AE16" s="33"/>
      <c r="AF16" s="31"/>
      <c r="AG16" s="32"/>
      <c r="AH16" s="31"/>
      <c r="AI16" s="32">
        <f t="shared" si="0"/>
        <v>0</v>
      </c>
      <c r="AJ16" s="30">
        <f>SUM(AL16:AV16)</f>
        <v>4.76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>
        <v>4.76</v>
      </c>
      <c r="AW16" s="118"/>
      <c r="AX16" s="34"/>
      <c r="AY16" s="30"/>
      <c r="AZ16" s="40"/>
      <c r="BA16" s="33"/>
      <c r="BB16" s="33"/>
      <c r="BC16" s="33"/>
      <c r="BD16" s="96"/>
      <c r="BE16" s="115"/>
      <c r="BF16" s="35"/>
      <c r="BG16" s="8"/>
      <c r="BH16" s="29"/>
    </row>
    <row r="17" spans="1:60" ht="18.75" customHeight="1" x14ac:dyDescent="0.2">
      <c r="A17" s="2">
        <v>9</v>
      </c>
      <c r="B17" s="6">
        <v>44244</v>
      </c>
      <c r="C17" s="4" t="s">
        <v>51</v>
      </c>
      <c r="D17" s="38">
        <v>238</v>
      </c>
      <c r="E17" s="28"/>
      <c r="F17" s="28"/>
      <c r="G17" s="28"/>
      <c r="H17" s="28"/>
      <c r="I17" s="28"/>
      <c r="J17" s="28"/>
      <c r="K17" s="28"/>
      <c r="L17" s="28"/>
      <c r="M17" s="28"/>
      <c r="N17" s="28">
        <v>238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>
        <v>150</v>
      </c>
      <c r="Z17" s="28"/>
      <c r="AA17" s="30">
        <f t="shared" si="5"/>
        <v>0</v>
      </c>
      <c r="AB17" s="30">
        <f t="shared" si="6"/>
        <v>0</v>
      </c>
      <c r="AC17" s="33"/>
      <c r="AD17" s="33"/>
      <c r="AE17" s="33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88</v>
      </c>
      <c r="AK17" s="90"/>
      <c r="AL17" s="95">
        <v>88</v>
      </c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6"/>
      <c r="BE17" s="115">
        <f t="shared" si="3"/>
        <v>238</v>
      </c>
      <c r="BF17" s="35">
        <f t="shared" si="4"/>
        <v>238</v>
      </c>
      <c r="BG17" s="8"/>
      <c r="BH17" s="29"/>
    </row>
    <row r="18" spans="1:60" ht="18.75" customHeight="1" x14ac:dyDescent="0.2">
      <c r="A18" s="2">
        <v>10</v>
      </c>
      <c r="B18" s="6">
        <v>44252</v>
      </c>
      <c r="C18" s="4" t="s">
        <v>47</v>
      </c>
      <c r="D18" s="38">
        <v>332.84</v>
      </c>
      <c r="E18" s="28"/>
      <c r="F18" s="28"/>
      <c r="G18" s="28"/>
      <c r="H18" s="28"/>
      <c r="I18" s="28"/>
      <c r="J18" s="28"/>
      <c r="K18" s="28"/>
      <c r="L18" s="28"/>
      <c r="M18" s="28">
        <v>332.84</v>
      </c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332.84</v>
      </c>
      <c r="AC18" s="33">
        <v>332.84</v>
      </c>
      <c r="AD18" s="33"/>
      <c r="AE18" s="31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4"/>
      <c r="BE18" s="115">
        <f t="shared" si="3"/>
        <v>332.84</v>
      </c>
      <c r="BF18" s="35">
        <f t="shared" si="4"/>
        <v>332.84</v>
      </c>
      <c r="BG18" s="8"/>
      <c r="BH18" s="29"/>
    </row>
    <row r="19" spans="1:60" ht="18.75" customHeight="1" x14ac:dyDescent="0.2">
      <c r="A19" s="2">
        <v>11</v>
      </c>
      <c r="B19" s="6">
        <v>44253</v>
      </c>
      <c r="C19" s="4" t="s">
        <v>14</v>
      </c>
      <c r="D19" s="38">
        <v>0.86</v>
      </c>
      <c r="E19" s="28"/>
      <c r="F19" s="28"/>
      <c r="G19" s="28"/>
      <c r="H19" s="28"/>
      <c r="I19" s="28"/>
      <c r="J19" s="28"/>
      <c r="K19" s="28"/>
      <c r="L19" s="28"/>
      <c r="M19" s="28">
        <v>0.86</v>
      </c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 t="shared" si="6"/>
        <v>0.86</v>
      </c>
      <c r="AC19" s="33"/>
      <c r="AD19" s="33">
        <v>0.86</v>
      </c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0.86</v>
      </c>
      <c r="BF19" s="35">
        <f t="shared" si="4"/>
        <v>0.86</v>
      </c>
      <c r="BG19" s="8"/>
      <c r="BH19" s="29"/>
    </row>
    <row r="20" spans="1:60" ht="18.75" customHeight="1" x14ac:dyDescent="0.2">
      <c r="A20" s="2">
        <v>12</v>
      </c>
      <c r="B20" s="6">
        <v>44255</v>
      </c>
      <c r="C20" s="4" t="s">
        <v>57</v>
      </c>
      <c r="D20" s="38">
        <v>100.7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105.46000000000001</v>
      </c>
      <c r="AB20" s="30">
        <f>SUM(AC20:AE20)</f>
        <v>0</v>
      </c>
      <c r="AC20" s="33"/>
      <c r="AD20" s="33"/>
      <c r="AE20" s="33"/>
      <c r="AF20" s="31">
        <v>88</v>
      </c>
      <c r="AG20" s="32">
        <f t="shared" si="7"/>
        <v>0</v>
      </c>
      <c r="AH20" s="31">
        <v>17.46</v>
      </c>
      <c r="AI20" s="32">
        <f t="shared" si="0"/>
        <v>0</v>
      </c>
      <c r="AJ20" s="30">
        <f t="shared" si="1"/>
        <v>0</v>
      </c>
      <c r="AK20" s="90">
        <v>105.46</v>
      </c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 t="shared" si="2"/>
        <v>0</v>
      </c>
      <c r="AZ20" s="40"/>
      <c r="BA20" s="33"/>
      <c r="BB20" s="33"/>
      <c r="BC20" s="33"/>
      <c r="BD20" s="96"/>
      <c r="BE20" s="115">
        <f t="shared" si="3"/>
        <v>105.46000000000001</v>
      </c>
      <c r="BF20" s="35">
        <f t="shared" si="4"/>
        <v>105.46</v>
      </c>
      <c r="BG20" s="8"/>
      <c r="BH20" s="29"/>
    </row>
    <row r="21" spans="1:60" ht="18.75" customHeight="1" x14ac:dyDescent="0.2">
      <c r="A21" s="2">
        <v>13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ht="18.75" customHeight="1" x14ac:dyDescent="0.2">
      <c r="A22" s="2">
        <v>14</v>
      </c>
      <c r="B22" s="6"/>
      <c r="C22" s="4"/>
      <c r="D22" s="3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 t="shared" si="5"/>
        <v>0</v>
      </c>
      <c r="AB22" s="30">
        <f>SUM(AC22:AE22)</f>
        <v>0</v>
      </c>
      <c r="AC22" s="33"/>
      <c r="AD22" s="33"/>
      <c r="AE22" s="33"/>
      <c r="AF22" s="31"/>
      <c r="AG22" s="32">
        <f t="shared" si="7"/>
        <v>0</v>
      </c>
      <c r="AH22" s="31"/>
      <c r="AI22" s="32">
        <f t="shared" si="0"/>
        <v>0</v>
      </c>
      <c r="AJ22" s="30">
        <f>SUM(AL22:AV22)</f>
        <v>0</v>
      </c>
      <c r="AK22" s="90"/>
      <c r="AL22" s="95"/>
      <c r="AM22" s="33"/>
      <c r="AN22" s="96"/>
      <c r="AO22" s="95"/>
      <c r="AP22" s="33"/>
      <c r="AQ22" s="33"/>
      <c r="AR22" s="33"/>
      <c r="AS22" s="33"/>
      <c r="AT22" s="33"/>
      <c r="AU22" s="113"/>
      <c r="AV22" s="113"/>
      <c r="AW22" s="118"/>
      <c r="AX22" s="34"/>
      <c r="AY22" s="30">
        <f>SUM(BA22:BD22)</f>
        <v>0</v>
      </c>
      <c r="AZ22" s="40"/>
      <c r="BA22" s="33"/>
      <c r="BB22" s="33"/>
      <c r="BC22" s="33"/>
      <c r="BD22" s="96"/>
      <c r="BE22" s="115">
        <f t="shared" si="3"/>
        <v>0</v>
      </c>
      <c r="BF22" s="35">
        <f t="shared" si="4"/>
        <v>0</v>
      </c>
      <c r="BG22" s="8"/>
      <c r="BH22" s="29"/>
    </row>
    <row r="23" spans="1:60" s="21" customFormat="1" x14ac:dyDescent="0.2">
      <c r="A23" s="17"/>
      <c r="B23" s="18"/>
      <c r="C23" s="19" t="s">
        <v>15</v>
      </c>
      <c r="D23" s="26">
        <f t="shared" ref="D23:BH23" si="8">SUM(D8:D22)</f>
        <v>996.61</v>
      </c>
      <c r="E23" s="26">
        <f>SUM(E8:E22)</f>
        <v>0</v>
      </c>
      <c r="F23" s="26">
        <f>SUM(F8:F22)</f>
        <v>0</v>
      </c>
      <c r="G23" s="26">
        <f>SUM(G8:G22)</f>
        <v>0</v>
      </c>
      <c r="H23" s="26">
        <f>SUM(H8:H22)</f>
        <v>0</v>
      </c>
      <c r="I23" s="26">
        <f t="shared" si="8"/>
        <v>0</v>
      </c>
      <c r="J23" s="26">
        <f t="shared" si="8"/>
        <v>0</v>
      </c>
      <c r="K23" s="26">
        <f t="shared" si="8"/>
        <v>0</v>
      </c>
      <c r="L23" s="26">
        <f t="shared" si="8"/>
        <v>0</v>
      </c>
      <c r="M23" s="26">
        <f t="shared" si="8"/>
        <v>540.44999999999993</v>
      </c>
      <c r="N23" s="26">
        <f t="shared" si="8"/>
        <v>355.46000000000004</v>
      </c>
      <c r="O23" s="26">
        <f t="shared" si="8"/>
        <v>0</v>
      </c>
      <c r="P23" s="26">
        <f t="shared" si="8"/>
        <v>0</v>
      </c>
      <c r="Q23" s="26">
        <f t="shared" si="8"/>
        <v>0</v>
      </c>
      <c r="R23" s="26">
        <f t="shared" si="8"/>
        <v>0</v>
      </c>
      <c r="S23" s="26">
        <f t="shared" si="8"/>
        <v>0</v>
      </c>
      <c r="T23" s="26">
        <f t="shared" si="8"/>
        <v>0</v>
      </c>
      <c r="U23" s="26">
        <f t="shared" si="8"/>
        <v>0</v>
      </c>
      <c r="V23" s="26">
        <f t="shared" si="8"/>
        <v>0</v>
      </c>
      <c r="W23" s="26">
        <f t="shared" si="8"/>
        <v>0</v>
      </c>
      <c r="X23" s="26">
        <f t="shared" si="8"/>
        <v>0</v>
      </c>
      <c r="Y23" s="26">
        <f t="shared" si="8"/>
        <v>250</v>
      </c>
      <c r="Z23" s="26">
        <f t="shared" si="8"/>
        <v>200</v>
      </c>
      <c r="AA23" s="26">
        <f t="shared" si="8"/>
        <v>105.46000000000001</v>
      </c>
      <c r="AB23" s="26">
        <f t="shared" si="8"/>
        <v>340.45</v>
      </c>
      <c r="AC23" s="26">
        <f t="shared" si="8"/>
        <v>339.58</v>
      </c>
      <c r="AD23" s="26">
        <f t="shared" si="8"/>
        <v>0.87</v>
      </c>
      <c r="AE23" s="26">
        <f t="shared" si="8"/>
        <v>0</v>
      </c>
      <c r="AF23" s="26">
        <f t="shared" si="8"/>
        <v>88</v>
      </c>
      <c r="AG23" s="26">
        <f t="shared" si="8"/>
        <v>0</v>
      </c>
      <c r="AH23" s="26">
        <f t="shared" si="8"/>
        <v>17.46</v>
      </c>
      <c r="AI23" s="26">
        <f t="shared" si="8"/>
        <v>0</v>
      </c>
      <c r="AJ23" s="26">
        <f t="shared" si="8"/>
        <v>105.46000000000001</v>
      </c>
      <c r="AK23" s="91">
        <f t="shared" si="8"/>
        <v>105.46</v>
      </c>
      <c r="AL23" s="97">
        <f t="shared" si="8"/>
        <v>88</v>
      </c>
      <c r="AM23" s="26">
        <f t="shared" si="8"/>
        <v>0</v>
      </c>
      <c r="AN23" s="98">
        <f>SUM(AN8:AN22)</f>
        <v>0</v>
      </c>
      <c r="AO23" s="97">
        <f t="shared" si="8"/>
        <v>0</v>
      </c>
      <c r="AP23" s="26">
        <f t="shared" si="8"/>
        <v>0</v>
      </c>
      <c r="AQ23" s="26">
        <f t="shared" si="8"/>
        <v>0</v>
      </c>
      <c r="AR23" s="26">
        <f t="shared" si="8"/>
        <v>0</v>
      </c>
      <c r="AS23" s="26">
        <f>SUM(AS8:AS22)</f>
        <v>0</v>
      </c>
      <c r="AT23" s="26">
        <f>SUM(AT8:AT22)</f>
        <v>0</v>
      </c>
      <c r="AU23" s="26">
        <f>SUM(AU8:AU22)</f>
        <v>0</v>
      </c>
      <c r="AV23" s="91">
        <f t="shared" si="8"/>
        <v>17.46</v>
      </c>
      <c r="AW23" s="97">
        <f t="shared" si="8"/>
        <v>0</v>
      </c>
      <c r="AX23" s="26">
        <f t="shared" si="8"/>
        <v>0</v>
      </c>
      <c r="AY23" s="26">
        <f t="shared" si="8"/>
        <v>0</v>
      </c>
      <c r="AZ23" s="26">
        <f t="shared" si="8"/>
        <v>0</v>
      </c>
      <c r="BA23" s="26">
        <f t="shared" si="8"/>
        <v>0</v>
      </c>
      <c r="BB23" s="26">
        <f t="shared" si="8"/>
        <v>0</v>
      </c>
      <c r="BC23" s="26">
        <f t="shared" si="8"/>
        <v>0</v>
      </c>
      <c r="BD23" s="98">
        <f t="shared" si="8"/>
        <v>0</v>
      </c>
      <c r="BE23" s="92">
        <f t="shared" si="8"/>
        <v>996.61</v>
      </c>
      <c r="BF23" s="26">
        <f t="shared" si="8"/>
        <v>996.61</v>
      </c>
      <c r="BG23" s="20">
        <f t="shared" si="8"/>
        <v>0</v>
      </c>
      <c r="BH23" s="26">
        <f t="shared" si="8"/>
        <v>0</v>
      </c>
    </row>
    <row r="24" spans="1:60" s="21" customFormat="1" ht="13.5" thickBot="1" x14ac:dyDescent="0.25">
      <c r="A24" s="17"/>
      <c r="B24" s="18"/>
      <c r="C24" s="19" t="s">
        <v>341</v>
      </c>
      <c r="D24" s="26"/>
      <c r="E24" s="26">
        <f>IF((SUM(E$7,E$23)-(SUM(F$7,F$23))&lt;0),0)+IF((SUM(E$7,E$23)-(SUM(F$7,F$23))&gt;0),(SUM(E$7,E$23)-(SUM(F$7,F$23))))</f>
        <v>0</v>
      </c>
      <c r="F24" s="26">
        <f>IF((SUM(F$7,F$23)-(SUM(E$7,E$23))&lt;0),0)+IF((SUM(F$7,F$23)-(SUM(E$7,E$23))&gt;0),(SUM(F$7,F$23)-(SUM(E$7,E$23))))</f>
        <v>0</v>
      </c>
      <c r="G24" s="26">
        <f>IF((SUM(G$7,G$23)-(SUM(H$7,H$23))&lt;0),0)+IF((SUM(G$7,G$23)-(SUM(H$7,H$23))&gt;0),(SUM(G$7,G$23)-(SUM(H$7,H$23))))</f>
        <v>0</v>
      </c>
      <c r="H24" s="26">
        <f>IF((SUM(H$7,H$23)-(SUM(G$7,G$23))&lt;0),0)+IF((SUM(H$7,H$23)-(SUM(G$7,G$23))&gt;0),(SUM(H$7,H$23)-(SUM(G$7,G$23))))</f>
        <v>0</v>
      </c>
      <c r="I24" s="26">
        <f>IF((SUM(I$7,I$23)-(SUM(J$7,J$23))&lt;0),0)+IF((SUM(I$7,I$23)-(SUM(J$7,J$23))&gt;0),(SUM(I$7,I$23)-(SUM(J$7,J$23))))</f>
        <v>0</v>
      </c>
      <c r="J24" s="26">
        <f>IF((SUM(J$7,J$23)-(SUM(I$7,I$23))&lt;0),0)+IF((SUM(J$7,J$23)-(SUM(I$7,I$23))&gt;0),(SUM(J$7,J$23)-(SUM(I$7,I$23))))</f>
        <v>0</v>
      </c>
      <c r="K24" s="26">
        <f>IF((SUM(K$7,K$23)-(SUM(L$7,L$23))&lt;0),0)+IF((SUM(K$7,K$23)-(SUM(L$7,L$23))&gt;0),(SUM(K$7,K$23)-(SUM(L$7,L$23))))</f>
        <v>0</v>
      </c>
      <c r="L24" s="26">
        <f>IF((SUM(L$7,L$23)-(SUM(K$7,K$23))&lt;0),0)+IF((SUM(L$7,L$23)-(SUM(K$7,K$23))&gt;0),(SUM(L$7,L$23)-(SUM(K$7,K$23))))</f>
        <v>0</v>
      </c>
      <c r="M24" s="26">
        <f>IF((SUM(M$7,M$23)-(SUM(N$7,N$23))&lt;0),0)+IF((SUM(M$7,M$23)-(SUM(N$7,N$23))&gt;0),(SUM(M$7,M$23)-(SUM(N$7,N$23))))</f>
        <v>2252.0299999999997</v>
      </c>
      <c r="N24" s="26">
        <f>IF((SUM(N$7,N$23)-(SUM(M$7,M$23))&lt;0),0)+IF((SUM(N$7,N$23)-(SUM(M$7,M$23))&gt;0),(SUM(N$7,N$23)-(SUM(M$7,M$23))))</f>
        <v>0</v>
      </c>
      <c r="O24" s="26">
        <f>IF((SUM(O$7,O$23)-(SUM(P$7,P$23))&lt;0),0)+IF((SUM(O$7,O$23)-(SUM(P$7,P$23))&gt;0),(SUM(O$7,O$23)-(SUM(P$7,P$23))))</f>
        <v>0</v>
      </c>
      <c r="P24" s="26">
        <f>IF((SUM(P$7,P$23)-(SUM(O$7,O$23))&lt;0),0)+IF((SUM(P$7,P$23)-(SUM(O$7,O$23))&gt;0),(SUM(P$7,P$23)-(SUM(O$7,O$23))))</f>
        <v>0</v>
      </c>
      <c r="Q24" s="26">
        <f>IF((SUM(Q$7,Q$23)-(SUM(R$7,R$23))&lt;0),0)+IF((SUM(Q$7,Q$23)-(SUM(R$7,R$23))&gt;0),(SUM(Q$7,Q$23)-(SUM(R$7,R$23))))</f>
        <v>0</v>
      </c>
      <c r="R24" s="26">
        <f>IF((SUM(R$7,R$23)-(SUM(Q$7,Q$23))&lt;0),0)+IF((SUM(R$7,R$23)-(SUM(Q$7,Q$23))&gt;0),(SUM(R$7,R$23)-(SUM(Q$7,Q$23))))</f>
        <v>0</v>
      </c>
      <c r="S24" s="26">
        <f>IF((SUM(S$7,S$23)-(SUM(T$7,T$23))&lt;0),0)+IF((SUM(S$7,S$23)-(SUM(T$7,T$23))&gt;0),(SUM(S$7,S$23)-(SUM(T$7,T$23))))</f>
        <v>0</v>
      </c>
      <c r="T24" s="26">
        <f>IF((SUM(T$7,T$23)-(SUM(S$7,S$23))&lt;0),0)+IF((SUM(T$7,T$23)-(SUM(S$7,S$23))&gt;0),(SUM(T$7,T$23)-(SUM(S$7,S$23))))</f>
        <v>0</v>
      </c>
      <c r="U24" s="26">
        <f>IF((SUM(U$7,U$23)-(SUM(V$7,V$23))&lt;0),0)+IF((SUM(U$7,U$23)-(SUM(V$7,V$23))&gt;0),(SUM(U$7,U$23)-(SUM(V$7,V$23))))</f>
        <v>0</v>
      </c>
      <c r="V24" s="26">
        <f>IF((SUM(V$7,V$23)-(SUM(U$7,U$23))&lt;0),0)+IF((SUM(V$7,V$23)-(SUM(U$7,U$23))&gt;0),(SUM(V$7,V$23)-(SUM(U$7,U$23))))</f>
        <v>0</v>
      </c>
      <c r="W24" s="26">
        <f>IF((SUM(W$7,W$23)-(SUM(X$7,X$23))&lt;0),0)+IF((SUM(W$7,W$23)-(SUM(X$7,X$23))&gt;0),(SUM(W$7,W$23)-(SUM(X$7,X$23))))</f>
        <v>0</v>
      </c>
      <c r="X24" s="26">
        <f>IF((SUM(X$7,X$23)-(SUM(W$7,W$23))&lt;0),0)+IF((SUM(X$7,X$23)-(SUM(W$7,W$23))&gt;0),(SUM(X$7,X$23)-(SUM(W$7,W$23))))</f>
        <v>0</v>
      </c>
      <c r="Y24" s="26">
        <f>IF((SUM(Y$7,Y$23)-(SUM(Z$7,Z$23))&lt;0),0)+IF((SUM(Y$7,Y$23)-(SUM(Z$7,Z$23))&gt;0),(SUM(Y$7,Y$23)-(SUM(Z$7,Z$23))))</f>
        <v>0</v>
      </c>
      <c r="Z24" s="26">
        <f>IF((SUM(Z$7,Z$23)-(SUM(Y$7,Y$23))&lt;0),0)+IF((SUM(Z$7,Z$23)-(SUM(Y$7,Y$23))&gt;0),(SUM(Z$7,Z$23)-(SUM(Y$7,Y$23))))</f>
        <v>0</v>
      </c>
      <c r="AA24" s="26">
        <f>IF((SUM(AA$7,AA$23)-(SUM(AB$7,AB$23))&lt;0),0)+IF((SUM(AA$7,AA$23)-(SUM(AB$7,AB$23))&gt;0),(SUM(AA$7,AA$23)-(SUM(AB$7,AB$23))))</f>
        <v>0</v>
      </c>
      <c r="AB24" s="26">
        <f>IF((SUM(AB$7,AB$23)-(SUM(AA$7,AA$23))&lt;0),0)+IF((SUM(AB$7,AB$23)-(SUM(AA$7,AA$23))&gt;0),(SUM(AB$7,AB$23)-(SUM(AA$7,AA$23))))</f>
        <v>2252.0299999999997</v>
      </c>
      <c r="AC24" s="26">
        <f>AC7+AC23</f>
        <v>662.76</v>
      </c>
      <c r="AD24" s="26">
        <f>AD7+AD23</f>
        <v>1.7</v>
      </c>
      <c r="AE24" s="26">
        <f>AE7+AE23</f>
        <v>0</v>
      </c>
      <c r="AF24" s="26">
        <f>IF((SUM(AF$7,AF$23)-(SUM(AG$7,AG$23))&lt;0),0)+IF((SUM(AF$7,AF$23)-(SUM(AG$7,AG$23))&gt;0),(SUM(AF$7,AF$23)-(SUM(AG$7,AG$23))))</f>
        <v>88</v>
      </c>
      <c r="AG24" s="26">
        <f>IF((SUM(AG$7,AG$23)-(SUM(AF$7,AF$23))&lt;0),0)+IF((SUM(AG$7,AG$23)-(SUM(AF$7,AF$23))&gt;0),(SUM(AG$7,AG$23)-(SUM(AF$7,AF$23))))</f>
        <v>0</v>
      </c>
      <c r="AH24" s="26">
        <f>IF((SUM(AH$7,AH$23)-(SUM(AI$7,AI$23))&lt;0),0)+IF((SUM(AH$7,AH$23)-(SUM(AI$7,AI$23))&gt;0),(SUM(AH$7,AH$23)-(SUM(AI$7,AI$23))))</f>
        <v>29.16</v>
      </c>
      <c r="AI24" s="26">
        <f>IF((SUM(AI$7,AI$23)-(SUM(AH$7,AH$23))&lt;0),0)+IF((SUM(AI$7,AI$23)-(SUM(AH$7,AH$23))&gt;0),(SUM(AI$7,AI$23)-(SUM(AH$7,AH$23))))</f>
        <v>0</v>
      </c>
      <c r="AJ24" s="26">
        <f>IF((SUM(AJ$7,AJ$23)-(SUM(AK$7,AK$23))&lt;0),0)+IF((SUM(AJ$7,AJ$23)-(SUM(AK$7,AK$23))&gt;0),(SUM(AJ$7,AJ$23)-(SUM(AK$7,AK$23))))</f>
        <v>1.4210854715202004E-14</v>
      </c>
      <c r="AK24" s="91">
        <f>IF((SUM(AK$7,AK$23)-(SUM(AJ$7,AJ$23))&lt;0),0)+IF((SUM(AK$7,AK$23)-(SUM(AJ$7,AJ$23))&gt;0),(SUM(AK$7,AK$23)-(SUM(AJ$7,AJ$23))))</f>
        <v>0</v>
      </c>
      <c r="AL24" s="99">
        <f t="shared" ref="AL24:AV24" si="9">AL7+AL23</f>
        <v>88</v>
      </c>
      <c r="AM24" s="100">
        <f t="shared" si="9"/>
        <v>0</v>
      </c>
      <c r="AN24" s="101">
        <f>AN7+AN23</f>
        <v>0</v>
      </c>
      <c r="AO24" s="99">
        <f t="shared" si="9"/>
        <v>0</v>
      </c>
      <c r="AP24" s="100">
        <f t="shared" si="9"/>
        <v>0</v>
      </c>
      <c r="AQ24" s="100">
        <f t="shared" si="9"/>
        <v>0</v>
      </c>
      <c r="AR24" s="100">
        <f t="shared" si="9"/>
        <v>0</v>
      </c>
      <c r="AS24" s="100">
        <f>AS7+AS23</f>
        <v>0</v>
      </c>
      <c r="AT24" s="100">
        <f>AT7+AT23</f>
        <v>0</v>
      </c>
      <c r="AU24" s="100">
        <f>AU7+AU23</f>
        <v>0</v>
      </c>
      <c r="AV24" s="114">
        <f t="shared" si="9"/>
        <v>29.16</v>
      </c>
      <c r="AW24" s="99">
        <f>IF((SUM(AW$7,AW$23)-(SUM(AX$7,AX$23))&lt;0),0)+IF((SUM(AW$7,AW$23)-(SUM(AX$7,AX$23))&gt;0),(SUM(AW$7,AW$23)-(SUM(AX$7,AX$23))))</f>
        <v>0</v>
      </c>
      <c r="AX24" s="100">
        <f>IF((SUM(AX$7,AX$23)-(SUM(AW$7,AW$23))&lt;0),0)+IF((SUM(AX$7,AX$23)-(SUM(AW$7,AW$23))&gt;0),(SUM(AX$7,AX$23)-(SUM(AW$7,AW$23))))</f>
        <v>0</v>
      </c>
      <c r="AY24" s="100">
        <f>IF((SUM(AY$7,AY$23)-(SUM(AZ$7,AZ$23))&lt;0),0)+IF((SUM(AY$7,AY$23)-(SUM(AZ$7,AZ$23))&gt;0),(SUM(AY$7,AY$23)-(SUM(AZ$7,AZ$23))))</f>
        <v>0</v>
      </c>
      <c r="AZ24" s="100">
        <f>IF((SUM(AZ$7,AZ$23)-(SUM(AY$7,AY$23))&lt;0),0)+IF((SUM(AZ$7,AZ$23)-(SUM(AY$7,AY$23))&gt;0),(SUM(AZ$7,AZ$23)-(SUM(AY$7,AY$23))))</f>
        <v>0</v>
      </c>
      <c r="BA24" s="100">
        <f>BA7+BA23</f>
        <v>0</v>
      </c>
      <c r="BB24" s="100">
        <f>BB7+BB23</f>
        <v>0</v>
      </c>
      <c r="BC24" s="100">
        <f>BC7+BC23</f>
        <v>0</v>
      </c>
      <c r="BD24" s="101">
        <f>BD7+BD23</f>
        <v>0</v>
      </c>
      <c r="BE24" s="92">
        <f>SUM(E24,G24,I24,K24,M24,O24,Q24,S24,U24,W24,Y24,AA24,AJ24,AW24,AY24)</f>
        <v>2252.0299999999997</v>
      </c>
      <c r="BF24" s="26">
        <f>SUM(F24,H24,J24,L24,N24,P24,R24,T24,V24,X24,Z24,AB24,AK24,AX24,AZ24)</f>
        <v>2252.0299999999997</v>
      </c>
      <c r="BG24" s="20">
        <f>BG7-BG23</f>
        <v>0</v>
      </c>
      <c r="BH24" s="26">
        <f>BH7-BH23</f>
        <v>0</v>
      </c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36">
        <f>BF24-BE24</f>
        <v>0</v>
      </c>
      <c r="BG26" s="5"/>
      <c r="BH26" s="5"/>
    </row>
    <row r="27" spans="1:60" x14ac:dyDescent="0.2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C28" s="1" t="s">
        <v>25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6" spans="3:3" x14ac:dyDescent="0.2">
      <c r="C36" s="1" t="s">
        <v>25</v>
      </c>
    </row>
  </sheetData>
  <mergeCells count="64">
    <mergeCell ref="AL6:AN6"/>
    <mergeCell ref="AN4:AN5"/>
    <mergeCell ref="AO4:AO5"/>
    <mergeCell ref="AP4:AP5"/>
    <mergeCell ref="AQ4:AQ5"/>
    <mergeCell ref="Y3:Z3"/>
    <mergeCell ref="AF4:AG4"/>
    <mergeCell ref="AH4:AI4"/>
    <mergeCell ref="AH5:AI5"/>
    <mergeCell ref="AL4:AL5"/>
    <mergeCell ref="AJ4:AK5"/>
    <mergeCell ref="AF5:AG5"/>
    <mergeCell ref="AA3:AB3"/>
    <mergeCell ref="AC3:AE3"/>
    <mergeCell ref="AL3:AV3"/>
    <mergeCell ref="AM4:AM5"/>
    <mergeCell ref="AJ3:AK3"/>
    <mergeCell ref="I3:J3"/>
    <mergeCell ref="G4:H5"/>
    <mergeCell ref="I4:J5"/>
    <mergeCell ref="E3:F3"/>
    <mergeCell ref="E4:F5"/>
    <mergeCell ref="W3:X3"/>
    <mergeCell ref="K3:L3"/>
    <mergeCell ref="M3:N3"/>
    <mergeCell ref="O3:P3"/>
    <mergeCell ref="S3:T3"/>
    <mergeCell ref="Q3:R3"/>
    <mergeCell ref="U3:V3"/>
    <mergeCell ref="W4:X5"/>
    <mergeCell ref="S4:T5"/>
    <mergeCell ref="Q4:R5"/>
    <mergeCell ref="AW3:AX3"/>
    <mergeCell ref="AY3:AZ3"/>
    <mergeCell ref="BA3:BD3"/>
    <mergeCell ref="A3:A6"/>
    <mergeCell ref="B3:B6"/>
    <mergeCell ref="C3:C6"/>
    <mergeCell ref="D3:D6"/>
    <mergeCell ref="G3:H3"/>
    <mergeCell ref="AS4:AS5"/>
    <mergeCell ref="AT4:AT5"/>
    <mergeCell ref="BB4:BB6"/>
    <mergeCell ref="AU4:AU5"/>
    <mergeCell ref="K4:L5"/>
    <mergeCell ref="M4:N5"/>
    <mergeCell ref="O4:P5"/>
    <mergeCell ref="U4:V5"/>
    <mergeCell ref="BE3:BF5"/>
    <mergeCell ref="BG3:BH5"/>
    <mergeCell ref="Y4:Z5"/>
    <mergeCell ref="AA4:AB5"/>
    <mergeCell ref="AC4:AC6"/>
    <mergeCell ref="AD4:AD6"/>
    <mergeCell ref="AE4:AE6"/>
    <mergeCell ref="AW4:AX5"/>
    <mergeCell ref="AY4:AZ5"/>
    <mergeCell ref="AF3:AI3"/>
    <mergeCell ref="BA4:BA6"/>
    <mergeCell ref="BC4:BC6"/>
    <mergeCell ref="BD4:BD6"/>
    <mergeCell ref="AV4:AV5"/>
    <mergeCell ref="AO6:AV6"/>
    <mergeCell ref="AR4:AR5"/>
  </mergeCells>
  <dataValidations count="1">
    <dataValidation type="list" allowBlank="1" showInputMessage="1" showErrorMessage="1" sqref="C8:C22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6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7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8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9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5"/>
  <sheetViews>
    <sheetView zoomScale="75" zoomScaleNormal="75" workbookViewId="0">
      <pane xSplit="4" ySplit="7" topLeftCell="AI8" activePane="bottomRight" state="frozen"/>
      <selection pane="topRight" activeCell="E1" sqref="E1"/>
      <selection pane="bottomLeft" activeCell="A7" sqref="A7"/>
      <selection pane="bottomRight" activeCell="AI17" sqref="AI17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56</v>
      </c>
      <c r="D1" s="22" t="s">
        <v>342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февраль!BB4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2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ht="17.45" customHeight="1" x14ac:dyDescent="0.2">
      <c r="A7" s="85"/>
      <c r="B7" s="86"/>
      <c r="C7" s="87" t="s">
        <v>341</v>
      </c>
      <c r="D7" s="84"/>
      <c r="E7" s="84">
        <f>февраль!E24</f>
        <v>0</v>
      </c>
      <c r="F7" s="84">
        <f>февраль!F24</f>
        <v>0</v>
      </c>
      <c r="G7" s="84">
        <f>февраль!G24</f>
        <v>0</v>
      </c>
      <c r="H7" s="84">
        <f>февраль!H24</f>
        <v>0</v>
      </c>
      <c r="I7" s="84">
        <f>февраль!I24</f>
        <v>0</v>
      </c>
      <c r="J7" s="84">
        <f>февраль!J24</f>
        <v>0</v>
      </c>
      <c r="K7" s="84">
        <f>февраль!K24</f>
        <v>0</v>
      </c>
      <c r="L7" s="84">
        <f>февраль!L24</f>
        <v>0</v>
      </c>
      <c r="M7" s="84">
        <f>февраль!M24</f>
        <v>2252.0299999999997</v>
      </c>
      <c r="N7" s="84">
        <f>февраль!N24</f>
        <v>0</v>
      </c>
      <c r="O7" s="84">
        <f>февраль!O24</f>
        <v>0</v>
      </c>
      <c r="P7" s="84">
        <f>февраль!P24</f>
        <v>0</v>
      </c>
      <c r="Q7" s="84">
        <f>февраль!Q24</f>
        <v>0</v>
      </c>
      <c r="R7" s="84">
        <f>февраль!R24</f>
        <v>0</v>
      </c>
      <c r="S7" s="84">
        <f>февраль!S24</f>
        <v>0</v>
      </c>
      <c r="T7" s="84">
        <f>февраль!T24</f>
        <v>0</v>
      </c>
      <c r="U7" s="84">
        <f>февраль!U24</f>
        <v>0</v>
      </c>
      <c r="V7" s="84">
        <f>февраль!V24</f>
        <v>0</v>
      </c>
      <c r="W7" s="84">
        <f>февраль!W24</f>
        <v>0</v>
      </c>
      <c r="X7" s="84">
        <f>февраль!X24</f>
        <v>0</v>
      </c>
      <c r="Y7" s="84">
        <f>февраль!Y24</f>
        <v>0</v>
      </c>
      <c r="Z7" s="84">
        <f>февраль!Z24</f>
        <v>0</v>
      </c>
      <c r="AA7" s="84">
        <f>февраль!AA24</f>
        <v>0</v>
      </c>
      <c r="AB7" s="84">
        <f>февраль!AB24</f>
        <v>2252.0299999999997</v>
      </c>
      <c r="AC7" s="84">
        <f>февраль!AC24</f>
        <v>662.76</v>
      </c>
      <c r="AD7" s="84">
        <f>февраль!AD24</f>
        <v>1.7</v>
      </c>
      <c r="AE7" s="84">
        <f>февраль!AE24</f>
        <v>0</v>
      </c>
      <c r="AF7" s="84">
        <f>февраль!AF24</f>
        <v>88</v>
      </c>
      <c r="AG7" s="84">
        <f>февраль!AG24</f>
        <v>0</v>
      </c>
      <c r="AH7" s="84">
        <f>февраль!AH24</f>
        <v>29.16</v>
      </c>
      <c r="AI7" s="84">
        <f>февраль!AI24</f>
        <v>0</v>
      </c>
      <c r="AJ7" s="84">
        <f>февраль!AJ24</f>
        <v>1.4210854715202004E-14</v>
      </c>
      <c r="AK7" s="102">
        <f>февраль!AK24</f>
        <v>0</v>
      </c>
      <c r="AL7" s="104">
        <f>февраль!AL24</f>
        <v>88</v>
      </c>
      <c r="AM7" s="84">
        <f>февраль!AM24</f>
        <v>0</v>
      </c>
      <c r="AN7" s="105">
        <f>февраль!AN24</f>
        <v>0</v>
      </c>
      <c r="AO7" s="104">
        <f>февраль!AO24</f>
        <v>0</v>
      </c>
      <c r="AP7" s="84">
        <f>февраль!AP24</f>
        <v>0</v>
      </c>
      <c r="AQ7" s="84">
        <f>февраль!AQ24</f>
        <v>0</v>
      </c>
      <c r="AR7" s="84">
        <f>февраль!AR24</f>
        <v>0</v>
      </c>
      <c r="AS7" s="84">
        <f>февраль!AS24</f>
        <v>0</v>
      </c>
      <c r="AT7" s="84">
        <f>февраль!AT24</f>
        <v>0</v>
      </c>
      <c r="AU7" s="84">
        <f>февраль!AU24</f>
        <v>0</v>
      </c>
      <c r="AV7" s="102">
        <f>февраль!AV24</f>
        <v>29.16</v>
      </c>
      <c r="AW7" s="104">
        <f>февраль!AW24</f>
        <v>0</v>
      </c>
      <c r="AX7" s="84">
        <f>февраль!AX24</f>
        <v>0</v>
      </c>
      <c r="AY7" s="84">
        <f>февраль!AY24</f>
        <v>0</v>
      </c>
      <c r="AZ7" s="84">
        <f>февраль!AZ24</f>
        <v>0</v>
      </c>
      <c r="BA7" s="84">
        <f>февраль!BA24</f>
        <v>0</v>
      </c>
      <c r="BB7" s="84">
        <f>февраль!BB24</f>
        <v>0</v>
      </c>
      <c r="BC7" s="84">
        <f>февраль!BC24</f>
        <v>0</v>
      </c>
      <c r="BD7" s="105">
        <f>февраль!BD24</f>
        <v>0</v>
      </c>
      <c r="BE7" s="103">
        <f>февраль!BE24</f>
        <v>2252.0299999999997</v>
      </c>
      <c r="BF7" s="84">
        <f>февраль!BF24</f>
        <v>2252.0299999999997</v>
      </c>
      <c r="BG7" s="84">
        <f>февраль!BG24</f>
        <v>0</v>
      </c>
      <c r="BH7" s="84">
        <f>февраль!BH24</f>
        <v>0</v>
      </c>
    </row>
    <row r="8" spans="1:60" ht="18.75" customHeight="1" x14ac:dyDescent="0.2">
      <c r="A8" s="2">
        <v>8</v>
      </c>
      <c r="B8" s="3">
        <v>44256</v>
      </c>
      <c r="C8" s="4" t="s">
        <v>14</v>
      </c>
      <c r="D8" s="37">
        <v>11.7</v>
      </c>
      <c r="E8" s="27"/>
      <c r="F8" s="27"/>
      <c r="G8" s="27"/>
      <c r="H8" s="27"/>
      <c r="I8" s="27"/>
      <c r="J8" s="27"/>
      <c r="K8" s="27"/>
      <c r="L8" s="27"/>
      <c r="M8" s="27"/>
      <c r="N8" s="27">
        <v>11.7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</v>
      </c>
      <c r="AC8" s="31"/>
      <c r="AD8" s="31"/>
      <c r="AE8" s="31"/>
      <c r="AF8" s="31"/>
      <c r="AG8" s="32">
        <f>AC8*$AF$5</f>
        <v>0</v>
      </c>
      <c r="AH8" s="31"/>
      <c r="AI8" s="32">
        <f t="shared" ref="AI8:AI21" si="0">AC8*$AH$5</f>
        <v>0</v>
      </c>
      <c r="AJ8" s="30">
        <f t="shared" ref="AJ8:AJ19" si="1">SUM(AL8:AV8)</f>
        <v>11.7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>
        <v>11.7</v>
      </c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1" si="3">SUM(E8,G8,I8,K8,M8,O8,Q8,S8,U8,W8,Y8,AA8,AJ8,AW8,AY8)</f>
        <v>11.7</v>
      </c>
      <c r="BF8" s="35">
        <f t="shared" ref="BF8:BF21" si="4">SUM(F8,H8,J8,L8,N8,P8,R8,T8,V8,X8,Z8,AB8,AK8,AX8,AZ8)</f>
        <v>11.7</v>
      </c>
      <c r="BG8" s="8"/>
      <c r="BH8" s="29"/>
    </row>
    <row r="9" spans="1:60" ht="18.75" customHeight="1" x14ac:dyDescent="0.2">
      <c r="A9" s="2">
        <v>2</v>
      </c>
      <c r="B9" s="6">
        <v>44256</v>
      </c>
      <c r="C9" s="4" t="s">
        <v>47</v>
      </c>
      <c r="D9" s="38">
        <v>6.64</v>
      </c>
      <c r="E9" s="28"/>
      <c r="F9" s="28"/>
      <c r="G9" s="28"/>
      <c r="H9" s="28"/>
      <c r="I9" s="28"/>
      <c r="J9" s="28"/>
      <c r="K9" s="28"/>
      <c r="L9" s="28"/>
      <c r="M9" s="28">
        <v>6.64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1" si="5">SUM(AF9,AH9)</f>
        <v>0</v>
      </c>
      <c r="AB9" s="30">
        <f>SUM(AC9:AE9)</f>
        <v>6.64</v>
      </c>
      <c r="AC9" s="33">
        <v>6.64</v>
      </c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6.64</v>
      </c>
      <c r="BF9" s="35">
        <f t="shared" si="4"/>
        <v>6.64</v>
      </c>
      <c r="BG9" s="8"/>
      <c r="BH9" s="29"/>
    </row>
    <row r="10" spans="1:60" ht="18.75" customHeight="1" x14ac:dyDescent="0.2">
      <c r="A10" s="2">
        <v>3</v>
      </c>
      <c r="B10" s="6">
        <v>44256</v>
      </c>
      <c r="C10" s="4" t="s">
        <v>47</v>
      </c>
      <c r="D10" s="39">
        <v>374.19</v>
      </c>
      <c r="E10" s="29"/>
      <c r="F10" s="28"/>
      <c r="G10" s="29"/>
      <c r="H10" s="28"/>
      <c r="I10" s="29"/>
      <c r="J10" s="28"/>
      <c r="K10" s="28"/>
      <c r="L10" s="28"/>
      <c r="M10" s="28">
        <v>374.19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374.19</v>
      </c>
      <c r="AC10" s="33">
        <v>374.19</v>
      </c>
      <c r="AD10" s="33"/>
      <c r="AE10" s="33"/>
      <c r="AF10" s="31"/>
      <c r="AG10" s="32">
        <f t="shared" ref="AG10:AG21" si="7">AC10*$AF$5</f>
        <v>0</v>
      </c>
      <c r="AH10" s="31"/>
      <c r="AI10" s="32">
        <f t="shared" si="0"/>
        <v>0</v>
      </c>
      <c r="AJ10" s="30">
        <f t="shared" si="1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374.19</v>
      </c>
      <c r="BF10" s="35">
        <f t="shared" si="4"/>
        <v>374.19</v>
      </c>
      <c r="BG10" s="8"/>
      <c r="BH10" s="29"/>
    </row>
    <row r="11" spans="1:60" ht="18.75" customHeight="1" x14ac:dyDescent="0.2">
      <c r="A11" s="2">
        <v>4</v>
      </c>
      <c r="B11" s="6">
        <v>44258</v>
      </c>
      <c r="C11" s="4" t="s">
        <v>362</v>
      </c>
      <c r="D11" s="37">
        <v>760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760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760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>
        <v>760</v>
      </c>
      <c r="AI11" s="32">
        <f t="shared" si="0"/>
        <v>0</v>
      </c>
      <c r="AJ11" s="30">
        <f t="shared" si="1"/>
        <v>760</v>
      </c>
      <c r="AK11" s="90"/>
      <c r="AL11" s="95"/>
      <c r="AM11" s="33"/>
      <c r="AN11" s="96"/>
      <c r="AO11" s="95"/>
      <c r="AP11" s="33"/>
      <c r="AQ11" s="33">
        <v>760</v>
      </c>
      <c r="AR11" s="33"/>
      <c r="AS11" s="33"/>
      <c r="AT11" s="33"/>
      <c r="AU11" s="113"/>
      <c r="AV11" s="113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1520</v>
      </c>
      <c r="BF11" s="35">
        <f t="shared" si="4"/>
        <v>760</v>
      </c>
      <c r="BG11" s="8"/>
      <c r="BH11" s="29"/>
    </row>
    <row r="12" spans="1:60" ht="18.75" customHeight="1" x14ac:dyDescent="0.2">
      <c r="A12" s="2">
        <v>5</v>
      </c>
      <c r="B12" s="9">
        <v>44258</v>
      </c>
      <c r="C12" s="4" t="s">
        <v>362</v>
      </c>
      <c r="D12" s="38">
        <v>760</v>
      </c>
      <c r="E12" s="28"/>
      <c r="F12" s="28"/>
      <c r="G12" s="28"/>
      <c r="H12" s="28"/>
      <c r="I12" s="28"/>
      <c r="J12" s="28"/>
      <c r="K12" s="28"/>
      <c r="L12" s="28"/>
      <c r="M12" s="28"/>
      <c r="N12" s="28">
        <v>760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760</v>
      </c>
      <c r="AB12" s="30">
        <f t="shared" si="6"/>
        <v>0</v>
      </c>
      <c r="AC12" s="33"/>
      <c r="AD12" s="33"/>
      <c r="AE12" s="33"/>
      <c r="AF12" s="31"/>
      <c r="AG12" s="32">
        <f t="shared" si="7"/>
        <v>0</v>
      </c>
      <c r="AH12" s="31">
        <v>760</v>
      </c>
      <c r="AI12" s="32">
        <f t="shared" si="0"/>
        <v>0</v>
      </c>
      <c r="AJ12" s="30">
        <f t="shared" si="1"/>
        <v>760</v>
      </c>
      <c r="AK12" s="90"/>
      <c r="AL12" s="95"/>
      <c r="AM12" s="33"/>
      <c r="AN12" s="96"/>
      <c r="AO12" s="95"/>
      <c r="AP12" s="33"/>
      <c r="AQ12" s="33">
        <v>760</v>
      </c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1520</v>
      </c>
      <c r="BF12" s="35">
        <f t="shared" si="4"/>
        <v>760</v>
      </c>
      <c r="BG12" s="8"/>
      <c r="BH12" s="29"/>
    </row>
    <row r="13" spans="1:60" ht="18.75" customHeight="1" x14ac:dyDescent="0.2">
      <c r="A13" s="2">
        <v>6</v>
      </c>
      <c r="B13" s="6">
        <v>44267</v>
      </c>
      <c r="C13" s="4" t="s">
        <v>51</v>
      </c>
      <c r="D13" s="38">
        <v>50</v>
      </c>
      <c r="E13" s="28"/>
      <c r="F13" s="28"/>
      <c r="G13" s="28"/>
      <c r="H13" s="28"/>
      <c r="I13" s="28"/>
      <c r="J13" s="28"/>
      <c r="K13" s="28"/>
      <c r="L13" s="28"/>
      <c r="M13" s="28">
        <v>50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>
        <v>50</v>
      </c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50</v>
      </c>
      <c r="BF13" s="35">
        <f t="shared" si="4"/>
        <v>50</v>
      </c>
      <c r="BG13" s="8"/>
      <c r="BH13" s="29"/>
    </row>
    <row r="14" spans="1:60" ht="16.149999999999999" customHeight="1" x14ac:dyDescent="0.2">
      <c r="A14" s="2">
        <v>7</v>
      </c>
      <c r="B14" s="6">
        <v>44274</v>
      </c>
      <c r="C14" s="4" t="s">
        <v>51</v>
      </c>
      <c r="D14" s="38">
        <v>292</v>
      </c>
      <c r="E14" s="28"/>
      <c r="F14" s="28"/>
      <c r="G14" s="28"/>
      <c r="H14" s="28"/>
      <c r="I14" s="28"/>
      <c r="J14" s="28"/>
      <c r="K14" s="28"/>
      <c r="L14" s="28"/>
      <c r="M14" s="28"/>
      <c r="N14" s="28">
        <v>292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>
        <v>50</v>
      </c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242</v>
      </c>
      <c r="AK14" s="90"/>
      <c r="AL14" s="95">
        <v>97</v>
      </c>
      <c r="AM14" s="33"/>
      <c r="AN14" s="96"/>
      <c r="AO14" s="95"/>
      <c r="AP14" s="33"/>
      <c r="AQ14" s="33"/>
      <c r="AR14" s="33"/>
      <c r="AS14" s="33"/>
      <c r="AT14" s="33">
        <v>145</v>
      </c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292</v>
      </c>
      <c r="BF14" s="35">
        <f t="shared" si="4"/>
        <v>292</v>
      </c>
      <c r="BG14" s="8"/>
      <c r="BH14" s="29"/>
    </row>
    <row r="15" spans="1:60" ht="18.75" customHeight="1" x14ac:dyDescent="0.2">
      <c r="A15" s="2">
        <v>8</v>
      </c>
      <c r="B15" s="6">
        <v>44274</v>
      </c>
      <c r="C15" s="4" t="s">
        <v>14</v>
      </c>
      <c r="D15" s="38">
        <v>5.84</v>
      </c>
      <c r="E15" s="28"/>
      <c r="F15" s="28"/>
      <c r="G15" s="28"/>
      <c r="H15" s="28"/>
      <c r="I15" s="28"/>
      <c r="J15" s="28"/>
      <c r="K15" s="28"/>
      <c r="L15" s="28"/>
      <c r="M15" s="28"/>
      <c r="N15" s="28">
        <v>5.84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5.84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>
        <v>5.84</v>
      </c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5.84</v>
      </c>
      <c r="BF15" s="35">
        <f t="shared" si="4"/>
        <v>5.84</v>
      </c>
      <c r="BG15" s="8"/>
      <c r="BH15" s="29"/>
    </row>
    <row r="16" spans="1:60" ht="18.75" customHeight="1" x14ac:dyDescent="0.2">
      <c r="A16" s="2">
        <v>9</v>
      </c>
      <c r="B16" s="6">
        <v>44286</v>
      </c>
      <c r="C16" s="4" t="s">
        <v>14</v>
      </c>
      <c r="D16" s="38">
        <v>0.46</v>
      </c>
      <c r="E16" s="28"/>
      <c r="F16" s="28"/>
      <c r="G16" s="28"/>
      <c r="H16" s="28"/>
      <c r="I16" s="28"/>
      <c r="J16" s="28"/>
      <c r="K16" s="28"/>
      <c r="L16" s="28"/>
      <c r="M16" s="28">
        <v>0.46</v>
      </c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0.46</v>
      </c>
      <c r="AC16" s="33"/>
      <c r="AD16" s="33">
        <v>0.46</v>
      </c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0.46</v>
      </c>
      <c r="BF16" s="35">
        <f t="shared" si="4"/>
        <v>0.46</v>
      </c>
      <c r="BG16" s="8"/>
      <c r="BH16" s="29"/>
    </row>
    <row r="17" spans="1:60" ht="18.75" customHeight="1" x14ac:dyDescent="0.2">
      <c r="A17" s="2">
        <v>10</v>
      </c>
      <c r="B17" s="6">
        <v>44286</v>
      </c>
      <c r="C17" s="4" t="s">
        <v>57</v>
      </c>
      <c r="D17" s="38">
        <v>259.54000000000002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259.53999999999996</v>
      </c>
      <c r="AB17" s="30">
        <f t="shared" si="6"/>
        <v>0</v>
      </c>
      <c r="AC17" s="33"/>
      <c r="AD17" s="33"/>
      <c r="AE17" s="31"/>
      <c r="AF17" s="31">
        <v>97</v>
      </c>
      <c r="AG17" s="32">
        <f t="shared" si="7"/>
        <v>0</v>
      </c>
      <c r="AH17" s="31">
        <v>162.54</v>
      </c>
      <c r="AI17" s="32">
        <f t="shared" si="0"/>
        <v>0</v>
      </c>
      <c r="AJ17" s="30">
        <f t="shared" si="1"/>
        <v>0</v>
      </c>
      <c r="AK17" s="90">
        <v>1779.54</v>
      </c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4"/>
      <c r="BE17" s="115">
        <f t="shared" si="3"/>
        <v>259.53999999999996</v>
      </c>
      <c r="BF17" s="35">
        <f t="shared" si="4"/>
        <v>1779.54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>SUM(AL20:AV20)</f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>SUM(BA20:BD20)</f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17"/>
      <c r="B22" s="18"/>
      <c r="C22" s="19" t="s">
        <v>15</v>
      </c>
      <c r="D22" s="26">
        <f t="shared" ref="D22:BH22" si="8">SUM(D8:D21)</f>
        <v>2520.37</v>
      </c>
      <c r="E22" s="26">
        <f>SUM(E8:E21)</f>
        <v>0</v>
      </c>
      <c r="F22" s="26">
        <f>SUM(F8:F21)</f>
        <v>0</v>
      </c>
      <c r="G22" s="26">
        <f>SUM(G8:G21)</f>
        <v>0</v>
      </c>
      <c r="H22" s="26">
        <f>SUM(H8:H21)</f>
        <v>0</v>
      </c>
      <c r="I22" s="26">
        <f t="shared" si="8"/>
        <v>0</v>
      </c>
      <c r="J22" s="26">
        <f t="shared" si="8"/>
        <v>0</v>
      </c>
      <c r="K22" s="26">
        <f t="shared" si="8"/>
        <v>0</v>
      </c>
      <c r="L22" s="26">
        <f t="shared" si="8"/>
        <v>0</v>
      </c>
      <c r="M22" s="26">
        <f t="shared" si="8"/>
        <v>431.28999999999996</v>
      </c>
      <c r="N22" s="26">
        <f t="shared" si="8"/>
        <v>1829.54</v>
      </c>
      <c r="O22" s="26">
        <f t="shared" si="8"/>
        <v>0</v>
      </c>
      <c r="P22" s="26">
        <f t="shared" si="8"/>
        <v>0</v>
      </c>
      <c r="Q22" s="26">
        <f t="shared" si="8"/>
        <v>0</v>
      </c>
      <c r="R22" s="26">
        <f t="shared" si="8"/>
        <v>0</v>
      </c>
      <c r="S22" s="26">
        <f t="shared" si="8"/>
        <v>0</v>
      </c>
      <c r="T22" s="26">
        <f t="shared" si="8"/>
        <v>0</v>
      </c>
      <c r="U22" s="26">
        <f t="shared" si="8"/>
        <v>0</v>
      </c>
      <c r="V22" s="26">
        <f t="shared" si="8"/>
        <v>0</v>
      </c>
      <c r="W22" s="26">
        <f t="shared" si="8"/>
        <v>0</v>
      </c>
      <c r="X22" s="26">
        <f t="shared" si="8"/>
        <v>0</v>
      </c>
      <c r="Y22" s="26">
        <f t="shared" si="8"/>
        <v>50</v>
      </c>
      <c r="Z22" s="26">
        <f t="shared" si="8"/>
        <v>50</v>
      </c>
      <c r="AA22" s="26">
        <f t="shared" si="8"/>
        <v>1779.54</v>
      </c>
      <c r="AB22" s="26">
        <f t="shared" si="8"/>
        <v>381.28999999999996</v>
      </c>
      <c r="AC22" s="26">
        <f t="shared" si="8"/>
        <v>380.83</v>
      </c>
      <c r="AD22" s="26">
        <f t="shared" si="8"/>
        <v>0.46</v>
      </c>
      <c r="AE22" s="26">
        <f t="shared" si="8"/>
        <v>0</v>
      </c>
      <c r="AF22" s="26">
        <f t="shared" si="8"/>
        <v>97</v>
      </c>
      <c r="AG22" s="26">
        <f t="shared" si="8"/>
        <v>0</v>
      </c>
      <c r="AH22" s="26">
        <f t="shared" si="8"/>
        <v>1682.54</v>
      </c>
      <c r="AI22" s="26">
        <f t="shared" si="8"/>
        <v>0</v>
      </c>
      <c r="AJ22" s="26">
        <f t="shared" si="8"/>
        <v>1779.54</v>
      </c>
      <c r="AK22" s="91">
        <f t="shared" si="8"/>
        <v>1779.54</v>
      </c>
      <c r="AL22" s="97">
        <f t="shared" si="8"/>
        <v>97</v>
      </c>
      <c r="AM22" s="26">
        <f t="shared" si="8"/>
        <v>0</v>
      </c>
      <c r="AN22" s="98">
        <f>SUM(AN8:AN21)</f>
        <v>0</v>
      </c>
      <c r="AO22" s="97">
        <f t="shared" si="8"/>
        <v>0</v>
      </c>
      <c r="AP22" s="26">
        <f t="shared" si="8"/>
        <v>0</v>
      </c>
      <c r="AQ22" s="26">
        <f t="shared" si="8"/>
        <v>1520</v>
      </c>
      <c r="AR22" s="26">
        <f t="shared" si="8"/>
        <v>0</v>
      </c>
      <c r="AS22" s="26">
        <f>SUM(AS8:AS21)</f>
        <v>0</v>
      </c>
      <c r="AT22" s="26">
        <f>SUM(AT8:AT21)</f>
        <v>145</v>
      </c>
      <c r="AU22" s="26">
        <f>SUM(AU8:AU21)</f>
        <v>0</v>
      </c>
      <c r="AV22" s="91">
        <f t="shared" si="8"/>
        <v>17.54</v>
      </c>
      <c r="AW22" s="97">
        <f t="shared" si="8"/>
        <v>0</v>
      </c>
      <c r="AX22" s="26">
        <f t="shared" si="8"/>
        <v>0</v>
      </c>
      <c r="AY22" s="26">
        <f t="shared" si="8"/>
        <v>0</v>
      </c>
      <c r="AZ22" s="26">
        <f t="shared" si="8"/>
        <v>0</v>
      </c>
      <c r="BA22" s="26">
        <f t="shared" si="8"/>
        <v>0</v>
      </c>
      <c r="BB22" s="26">
        <f t="shared" si="8"/>
        <v>0</v>
      </c>
      <c r="BC22" s="26">
        <f t="shared" si="8"/>
        <v>0</v>
      </c>
      <c r="BD22" s="98">
        <f t="shared" si="8"/>
        <v>0</v>
      </c>
      <c r="BE22" s="92">
        <f t="shared" si="8"/>
        <v>4040.37</v>
      </c>
      <c r="BF22" s="26">
        <f t="shared" si="8"/>
        <v>4040.37</v>
      </c>
      <c r="BG22" s="20">
        <f t="shared" si="8"/>
        <v>0</v>
      </c>
      <c r="BH22" s="26">
        <f t="shared" si="8"/>
        <v>0</v>
      </c>
    </row>
    <row r="23" spans="1:60" s="21" customFormat="1" ht="13.5" thickBot="1" x14ac:dyDescent="0.25">
      <c r="A23" s="17"/>
      <c r="B23" s="18"/>
      <c r="C23" s="19" t="s">
        <v>343</v>
      </c>
      <c r="D23" s="26"/>
      <c r="E23" s="26">
        <f>IF((SUM(E$7,E$22)-(SUM(F$7,F$22))&lt;0),0)+IF((SUM(E$7,E$22)-(SUM(F$7,F$22))&gt;0),(SUM(E$7,E$22)-(SUM(F$7,F$22))))</f>
        <v>0</v>
      </c>
      <c r="F23" s="26">
        <f>IF((SUM(F$7,F$22)-(SUM(E$7,E$22))&lt;0),0)+IF((SUM(F$7,F$22)-(SUM(E$7,E$22))&gt;0),(SUM(F$7,F$22)-(SUM(E$7,E$22))))</f>
        <v>0</v>
      </c>
      <c r="G23" s="26">
        <f>IF((SUM(G$7,G$22)-(SUM(H$7,H$22))&lt;0),0)+IF((SUM(G$7,G$22)-(SUM(H$7,H$22))&gt;0),(SUM(G$7,G$22)-(SUM(H$7,H$22))))</f>
        <v>0</v>
      </c>
      <c r="H23" s="26">
        <f>IF((SUM(H$7,H$22)-(SUM(G$7,G$22))&lt;0),0)+IF((SUM(H$7,H$22)-(SUM(G$7,G$22))&gt;0),(SUM(H$7,H$22)-(SUM(G$7,G$22))))</f>
        <v>0</v>
      </c>
      <c r="I23" s="26">
        <f>IF((SUM(I$7,I$22)-(SUM(J$7,J$22))&lt;0),0)+IF((SUM(I$7,I$22)-(SUM(J$7,J$22))&gt;0),(SUM(I$7,I$22)-(SUM(J$7,J$22))))</f>
        <v>0</v>
      </c>
      <c r="J23" s="26">
        <f>IF((SUM(J$7,J$22)-(SUM(I$7,I$22))&lt;0),0)+IF((SUM(J$7,J$22)-(SUM(I$7,I$22))&gt;0),(SUM(J$7,J$22)-(SUM(I$7,I$22))))</f>
        <v>0</v>
      </c>
      <c r="K23" s="26">
        <f>IF((SUM(K$7,K$22)-(SUM(L$7,L$22))&lt;0),0)+IF((SUM(K$7,K$22)-(SUM(L$7,L$22))&gt;0),(SUM(K$7,K$22)-(SUM(L$7,L$22))))</f>
        <v>0</v>
      </c>
      <c r="L23" s="26">
        <f>IF((SUM(L$7,L$22)-(SUM(K$7,K$22))&lt;0),0)+IF((SUM(L$7,L$22)-(SUM(K$7,K$22))&gt;0),(SUM(L$7,L$22)-(SUM(K$7,K$22))))</f>
        <v>0</v>
      </c>
      <c r="M23" s="26">
        <f>IF((SUM(M$7,M$22)-(SUM(N$7,N$22))&lt;0),0)+IF((SUM(M$7,M$22)-(SUM(N$7,N$22))&gt;0),(SUM(M$7,M$22)-(SUM(N$7,N$22))))</f>
        <v>853.77999999999975</v>
      </c>
      <c r="N23" s="26">
        <f>IF((SUM(N$7,N$22)-(SUM(M$7,M$22))&lt;0),0)+IF((SUM(N$7,N$22)-(SUM(M$7,M$22))&gt;0),(SUM(N$7,N$22)-(SUM(M$7,M$22))))</f>
        <v>0</v>
      </c>
      <c r="O23" s="26">
        <f>IF((SUM(O$7,O$22)-(SUM(P$7,P$22))&lt;0),0)+IF((SUM(O$7,O$22)-(SUM(P$7,P$22))&gt;0),(SUM(O$7,O$22)-(SUM(P$7,P$22))))</f>
        <v>0</v>
      </c>
      <c r="P23" s="26">
        <f>IF((SUM(P$7,P$22)-(SUM(O$7,O$22))&lt;0),0)+IF((SUM(P$7,P$22)-(SUM(O$7,O$22))&gt;0),(SUM(P$7,P$22)-(SUM(O$7,O$22))))</f>
        <v>0</v>
      </c>
      <c r="Q23" s="26">
        <f>IF((SUM(Q$7,Q$22)-(SUM(R$7,R$22))&lt;0),0)+IF((SUM(Q$7,Q$22)-(SUM(R$7,R$22))&gt;0),(SUM(Q$7,Q$22)-(SUM(R$7,R$22))))</f>
        <v>0</v>
      </c>
      <c r="R23" s="26">
        <f>IF((SUM(R$7,R$22)-(SUM(Q$7,Q$22))&lt;0),0)+IF((SUM(R$7,R$22)-(SUM(Q$7,Q$22))&gt;0),(SUM(R$7,R$22)-(SUM(Q$7,Q$22))))</f>
        <v>0</v>
      </c>
      <c r="S23" s="26">
        <f>IF((SUM(S$7,S$22)-(SUM(T$7,T$22))&lt;0),0)+IF((SUM(S$7,S$22)-(SUM(T$7,T$22))&gt;0),(SUM(S$7,S$22)-(SUM(T$7,T$22))))</f>
        <v>0</v>
      </c>
      <c r="T23" s="26">
        <f>IF((SUM(T$7,T$22)-(SUM(S$7,S$22))&lt;0),0)+IF((SUM(T$7,T$22)-(SUM(S$7,S$22))&gt;0),(SUM(T$7,T$22)-(SUM(S$7,S$22))))</f>
        <v>0</v>
      </c>
      <c r="U23" s="26">
        <f>IF((SUM(U$7,U$22)-(SUM(V$7,V$22))&lt;0),0)+IF((SUM(U$7,U$22)-(SUM(V$7,V$22))&gt;0),(SUM(U$7,U$22)-(SUM(V$7,V$22))))</f>
        <v>0</v>
      </c>
      <c r="V23" s="26">
        <f>IF((SUM(V$7,V$22)-(SUM(U$7,U$22))&lt;0),0)+IF((SUM(V$7,V$22)-(SUM(U$7,U$22))&gt;0),(SUM(V$7,V$22)-(SUM(U$7,U$22))))</f>
        <v>0</v>
      </c>
      <c r="W23" s="26">
        <f>IF((SUM(W$7,W$22)-(SUM(X$7,X$22))&lt;0),0)+IF((SUM(W$7,W$22)-(SUM(X$7,X$22))&gt;0),(SUM(W$7,W$22)-(SUM(X$7,X$22))))</f>
        <v>0</v>
      </c>
      <c r="X23" s="26">
        <f>IF((SUM(X$7,X$22)-(SUM(W$7,W$22))&lt;0),0)+IF((SUM(X$7,X$22)-(SUM(W$7,W$22))&gt;0),(SUM(X$7,X$22)-(SUM(W$7,W$22))))</f>
        <v>0</v>
      </c>
      <c r="Y23" s="26">
        <f>IF((SUM(Y$7,Y$22)-(SUM(Z$7,Z$22))&lt;0),0)+IF((SUM(Y$7,Y$22)-(SUM(Z$7,Z$22))&gt;0),(SUM(Y$7,Y$22)-(SUM(Z$7,Z$22))))</f>
        <v>0</v>
      </c>
      <c r="Z23" s="26">
        <f>IF((SUM(Z$7,Z$22)-(SUM(Y$7,Y$22))&lt;0),0)+IF((SUM(Z$7,Z$22)-(SUM(Y$7,Y$22))&gt;0),(SUM(Z$7,Z$22)-(SUM(Y$7,Y$22))))</f>
        <v>0</v>
      </c>
      <c r="AA23" s="26">
        <f>IF((SUM(AA$7,AA$22)-(SUM(AB$7,AB$22))&lt;0),0)+IF((SUM(AA$7,AA$22)-(SUM(AB$7,AB$22))&gt;0),(SUM(AA$7,AA$22)-(SUM(AB$7,AB$22))))</f>
        <v>0</v>
      </c>
      <c r="AB23" s="26">
        <f>IF((SUM(AB$7,AB$22)-(SUM(AA$7,AA$22))&lt;0),0)+IF((SUM(AB$7,AB$22)-(SUM(AA$7,AA$22))&gt;0),(SUM(AB$7,AB$22)-(SUM(AA$7,AA$22))))</f>
        <v>853.77999999999975</v>
      </c>
      <c r="AC23" s="26">
        <f>AC7+AC22</f>
        <v>1043.5899999999999</v>
      </c>
      <c r="AD23" s="26">
        <f>AD7+AD22</f>
        <v>2.16</v>
      </c>
      <c r="AE23" s="26">
        <f>AE7+AE22</f>
        <v>0</v>
      </c>
      <c r="AF23" s="26">
        <f>IF((SUM(AF$7,AF$22)-(SUM(AG$7,AG$22))&lt;0),0)+IF((SUM(AF$7,AF$22)-(SUM(AG$7,AG$22))&gt;0),(SUM(AF$7,AF$22)-(SUM(AG$7,AG$22))))</f>
        <v>185</v>
      </c>
      <c r="AG23" s="26">
        <f>IF((SUM(AG$7,AG$22)-(SUM(AF$7,AF$22))&lt;0),0)+IF((SUM(AG$7,AG$22)-(SUM(AF$7,AF$22))&gt;0),(SUM(AG$7,AG$22)-(SUM(AF$7,AF$22))))</f>
        <v>0</v>
      </c>
      <c r="AH23" s="26">
        <f>IF((SUM(AH$7,AH$22)-(SUM(AI$7,AI$22))&lt;0),0)+IF((SUM(AH$7,AH$22)-(SUM(AI$7,AI$22))&gt;0),(SUM(AH$7,AH$22)-(SUM(AI$7,AI$22))))</f>
        <v>1711.7</v>
      </c>
      <c r="AI23" s="26">
        <f>IF((SUM(AI$7,AI$22)-(SUM(AH$7,AH$22))&lt;0),0)+IF((SUM(AI$7,AI$22)-(SUM(AH$7,AH$22))&gt;0),(SUM(AI$7,AI$22)-(SUM(AH$7,AH$22))))</f>
        <v>0</v>
      </c>
      <c r="AJ23" s="26">
        <f>IF((SUM(AJ$7,AJ$22)-(SUM(AK$7,AK$22))&lt;0),0)+IF((SUM(AJ$7,AJ$22)-(SUM(AK$7,AK$22))&gt;0),(SUM(AJ$7,AJ$22)-(SUM(AK$7,AK$22))))</f>
        <v>0</v>
      </c>
      <c r="AK23" s="91">
        <f>IF((SUM(AK$7,AK$22)-(SUM(AJ$7,AJ$22))&lt;0),0)+IF((SUM(AK$7,AK$22)-(SUM(AJ$7,AJ$22))&gt;0),(SUM(AK$7,AK$22)-(SUM(AJ$7,AJ$22))))</f>
        <v>0</v>
      </c>
      <c r="AL23" s="99">
        <f t="shared" ref="AL23:AV23" si="9">AL7+AL22</f>
        <v>185</v>
      </c>
      <c r="AM23" s="100">
        <f t="shared" si="9"/>
        <v>0</v>
      </c>
      <c r="AN23" s="101">
        <f>AN7+AN22</f>
        <v>0</v>
      </c>
      <c r="AO23" s="99">
        <f t="shared" si="9"/>
        <v>0</v>
      </c>
      <c r="AP23" s="100">
        <f t="shared" si="9"/>
        <v>0</v>
      </c>
      <c r="AQ23" s="100">
        <f t="shared" si="9"/>
        <v>1520</v>
      </c>
      <c r="AR23" s="100">
        <f t="shared" si="9"/>
        <v>0</v>
      </c>
      <c r="AS23" s="100">
        <f>AS7+AS22</f>
        <v>0</v>
      </c>
      <c r="AT23" s="100">
        <f>AT7+AT22</f>
        <v>145</v>
      </c>
      <c r="AU23" s="100">
        <f>AU7+AU22</f>
        <v>0</v>
      </c>
      <c r="AV23" s="114">
        <f t="shared" si="9"/>
        <v>46.7</v>
      </c>
      <c r="AW23" s="99">
        <f>IF((SUM(AW$7,AW$22)-(SUM(AX$7,AX$22))&lt;0),0)+IF((SUM(AW$7,AW$22)-(SUM(AX$7,AX$22))&gt;0),(SUM(AW$7,AW$22)-(SUM(AX$7,AX$22))))</f>
        <v>0</v>
      </c>
      <c r="AX23" s="100">
        <f>IF((SUM(AX$7,AX$22)-(SUM(AW$7,AW$22))&lt;0),0)+IF((SUM(AX$7,AX$22)-(SUM(AW$7,AW$22))&gt;0),(SUM(AX$7,AX$22)-(SUM(AW$7,AW$22))))</f>
        <v>0</v>
      </c>
      <c r="AY23" s="100">
        <f>IF((SUM(AY$7,AY$22)-(SUM(AZ$7,AZ$22))&lt;0),0)+IF((SUM(AY$7,AY$22)-(SUM(AZ$7,AZ$22))&gt;0),(SUM(AY$7,AY$22)-(SUM(AZ$7,AZ$22))))</f>
        <v>0</v>
      </c>
      <c r="AZ23" s="100">
        <f>IF((SUM(AZ$7,AZ$22)-(SUM(AY$7,AY$22))&lt;0),0)+IF((SUM(AZ$7,AZ$22)-(SUM(AY$7,AY$22))&gt;0),(SUM(AZ$7,AZ$22)-(SUM(AY$7,AY$22))))</f>
        <v>0</v>
      </c>
      <c r="BA23" s="100">
        <f>BA7+BA22</f>
        <v>0</v>
      </c>
      <c r="BB23" s="100">
        <f>BB7+BB22</f>
        <v>0</v>
      </c>
      <c r="BC23" s="100">
        <f>BC7+BC22</f>
        <v>0</v>
      </c>
      <c r="BD23" s="101">
        <f>BD7+BD22</f>
        <v>0</v>
      </c>
      <c r="BE23" s="92">
        <f>SUM(E23,G23,I23,K23,M23,O23,Q23,S23,U23,W23,Y23,AA23,AJ23,AW23,AY23)</f>
        <v>853.77999999999975</v>
      </c>
      <c r="BF23" s="26">
        <f>SUM(F23,H23,J23,L23,N23,P23,R23,T23,V23,X23,Z23,AB23,AK23,AX23,AZ23)</f>
        <v>853.77999999999975</v>
      </c>
      <c r="BG23" s="20">
        <f>BG7-BG22</f>
        <v>0</v>
      </c>
      <c r="BH23" s="26">
        <f>BH7-BH22</f>
        <v>0</v>
      </c>
    </row>
    <row r="24" spans="1:60" x14ac:dyDescent="0.2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36">
        <f>BF23-BE23</f>
        <v>0</v>
      </c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</row>
    <row r="27" spans="1:60" x14ac:dyDescent="0.2">
      <c r="C27" s="1" t="s">
        <v>25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5" spans="3:3" x14ac:dyDescent="0.2">
      <c r="C35" s="1" t="s">
        <v>25</v>
      </c>
    </row>
  </sheetData>
  <mergeCells count="64">
    <mergeCell ref="AL6:AN6"/>
    <mergeCell ref="AN4:AN5"/>
    <mergeCell ref="AO4:AO5"/>
    <mergeCell ref="AP4:AP5"/>
    <mergeCell ref="AQ4:AQ5"/>
    <mergeCell ref="Y3:Z3"/>
    <mergeCell ref="AF4:AG4"/>
    <mergeCell ref="AH4:AI4"/>
    <mergeCell ref="AH5:AI5"/>
    <mergeCell ref="AL4:AL5"/>
    <mergeCell ref="AJ4:AK5"/>
    <mergeCell ref="AF5:AG5"/>
    <mergeCell ref="AA3:AB3"/>
    <mergeCell ref="AC3:AE3"/>
    <mergeCell ref="AL3:AV3"/>
    <mergeCell ref="AM4:AM5"/>
    <mergeCell ref="AJ3:AK3"/>
    <mergeCell ref="I3:J3"/>
    <mergeCell ref="G4:H5"/>
    <mergeCell ref="I4:J5"/>
    <mergeCell ref="E3:F3"/>
    <mergeCell ref="E4:F5"/>
    <mergeCell ref="W3:X3"/>
    <mergeCell ref="K3:L3"/>
    <mergeCell ref="M3:N3"/>
    <mergeCell ref="O3:P3"/>
    <mergeCell ref="S3:T3"/>
    <mergeCell ref="Q3:R3"/>
    <mergeCell ref="U3:V3"/>
    <mergeCell ref="W4:X5"/>
    <mergeCell ref="S4:T5"/>
    <mergeCell ref="Q4:R5"/>
    <mergeCell ref="AW3:AX3"/>
    <mergeCell ref="AY3:AZ3"/>
    <mergeCell ref="BA3:BD3"/>
    <mergeCell ref="A3:A6"/>
    <mergeCell ref="B3:B6"/>
    <mergeCell ref="C3:C6"/>
    <mergeCell ref="D3:D6"/>
    <mergeCell ref="G3:H3"/>
    <mergeCell ref="AS4:AS5"/>
    <mergeCell ref="AT4:AT5"/>
    <mergeCell ref="BB4:BB6"/>
    <mergeCell ref="AU4:AU5"/>
    <mergeCell ref="K4:L5"/>
    <mergeCell ref="M4:N5"/>
    <mergeCell ref="O4:P5"/>
    <mergeCell ref="U4:V5"/>
    <mergeCell ref="BE3:BF5"/>
    <mergeCell ref="BG3:BH5"/>
    <mergeCell ref="Y4:Z5"/>
    <mergeCell ref="AA4:AB5"/>
    <mergeCell ref="AC4:AC6"/>
    <mergeCell ref="AD4:AD6"/>
    <mergeCell ref="AE4:AE6"/>
    <mergeCell ref="AW4:AX5"/>
    <mergeCell ref="AY4:AZ5"/>
    <mergeCell ref="AF3:AI3"/>
    <mergeCell ref="BA4:BA6"/>
    <mergeCell ref="BC4:BC6"/>
    <mergeCell ref="BD4:BD6"/>
    <mergeCell ref="AV4:AV5"/>
    <mergeCell ref="AO6:AV6"/>
    <mergeCell ref="AR4:AR5"/>
  </mergeCells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6" name="Button 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7" name="Button 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8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9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0" name="Button 1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1" name="Button 1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2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3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4" name="Button 1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5" name="Button 1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5"/>
  <sheetViews>
    <sheetView zoomScale="75" zoomScaleNormal="75" workbookViewId="0">
      <pane xSplit="4" ySplit="7" topLeftCell="AE8" activePane="bottomRight" state="frozen"/>
      <selection pane="topRight" activeCell="E1" sqref="E1"/>
      <selection pane="bottomLeft" activeCell="A7" sqref="A7"/>
      <selection pane="bottomRight" activeCell="AE12" sqref="AE12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7.28515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58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март!BB4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2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343</v>
      </c>
      <c r="D7" s="84"/>
      <c r="E7" s="84">
        <f>март!E23</f>
        <v>0</v>
      </c>
      <c r="F7" s="84">
        <f>март!F23</f>
        <v>0</v>
      </c>
      <c r="G7" s="84">
        <f>март!G23</f>
        <v>0</v>
      </c>
      <c r="H7" s="84">
        <f>март!H23</f>
        <v>0</v>
      </c>
      <c r="I7" s="84">
        <f>март!I23</f>
        <v>0</v>
      </c>
      <c r="J7" s="84">
        <f>март!J23</f>
        <v>0</v>
      </c>
      <c r="K7" s="84">
        <f>март!K23</f>
        <v>0</v>
      </c>
      <c r="L7" s="84">
        <f>март!L23</f>
        <v>0</v>
      </c>
      <c r="M7" s="84">
        <f>март!M23</f>
        <v>853.77999999999975</v>
      </c>
      <c r="N7" s="84">
        <f>март!N23</f>
        <v>0</v>
      </c>
      <c r="O7" s="84">
        <f>март!O23</f>
        <v>0</v>
      </c>
      <c r="P7" s="84">
        <f>март!P23</f>
        <v>0</v>
      </c>
      <c r="Q7" s="84">
        <f>март!Q23</f>
        <v>0</v>
      </c>
      <c r="R7" s="84">
        <f>март!R23</f>
        <v>0</v>
      </c>
      <c r="S7" s="84">
        <f>март!S23</f>
        <v>0</v>
      </c>
      <c r="T7" s="84">
        <f>март!T23</f>
        <v>0</v>
      </c>
      <c r="U7" s="84">
        <f>март!U23</f>
        <v>0</v>
      </c>
      <c r="V7" s="84">
        <f>март!V23</f>
        <v>0</v>
      </c>
      <c r="W7" s="84">
        <f>март!W23</f>
        <v>0</v>
      </c>
      <c r="X7" s="84">
        <f>март!X23</f>
        <v>0</v>
      </c>
      <c r="Y7" s="84">
        <f>март!Y23</f>
        <v>0</v>
      </c>
      <c r="Z7" s="84">
        <f>март!Z23</f>
        <v>0</v>
      </c>
      <c r="AA7" s="84">
        <f>март!AA23</f>
        <v>0</v>
      </c>
      <c r="AB7" s="84">
        <f>март!AB23</f>
        <v>853.77999999999975</v>
      </c>
      <c r="AC7" s="84">
        <f>март!AC23</f>
        <v>1043.5899999999999</v>
      </c>
      <c r="AD7" s="84">
        <f>март!AD23</f>
        <v>2.16</v>
      </c>
      <c r="AE7" s="84">
        <f>март!AE23</f>
        <v>0</v>
      </c>
      <c r="AF7" s="84">
        <f>март!AF23</f>
        <v>185</v>
      </c>
      <c r="AG7" s="84">
        <f>март!AG23</f>
        <v>0</v>
      </c>
      <c r="AH7" s="84">
        <f>март!AH23</f>
        <v>1711.7</v>
      </c>
      <c r="AI7" s="84">
        <f>март!AI23</f>
        <v>0</v>
      </c>
      <c r="AJ7" s="84">
        <f>март!AJ23</f>
        <v>0</v>
      </c>
      <c r="AK7" s="102">
        <f>март!AK23</f>
        <v>0</v>
      </c>
      <c r="AL7" s="104">
        <f>март!AL23</f>
        <v>185</v>
      </c>
      <c r="AM7" s="84">
        <f>март!AM23</f>
        <v>0</v>
      </c>
      <c r="AN7" s="105">
        <f>март!AN23</f>
        <v>0</v>
      </c>
      <c r="AO7" s="104">
        <f>март!AO23</f>
        <v>0</v>
      </c>
      <c r="AP7" s="84">
        <f>март!AP23</f>
        <v>0</v>
      </c>
      <c r="AQ7" s="84">
        <f>март!AQ23</f>
        <v>1520</v>
      </c>
      <c r="AR7" s="84">
        <f>март!AR23</f>
        <v>0</v>
      </c>
      <c r="AS7" s="84">
        <f>март!AS23</f>
        <v>0</v>
      </c>
      <c r="AT7" s="84">
        <f>март!AT23</f>
        <v>145</v>
      </c>
      <c r="AU7" s="84">
        <f>март!AU23</f>
        <v>0</v>
      </c>
      <c r="AV7" s="102">
        <f>март!AV23</f>
        <v>46.7</v>
      </c>
      <c r="AW7" s="104">
        <f>март!AW23</f>
        <v>0</v>
      </c>
      <c r="AX7" s="84">
        <f>март!AX23</f>
        <v>0</v>
      </c>
      <c r="AY7" s="84">
        <f>март!AY23</f>
        <v>0</v>
      </c>
      <c r="AZ7" s="84">
        <f>март!AZ23</f>
        <v>0</v>
      </c>
      <c r="BA7" s="84">
        <f>март!BA23</f>
        <v>0</v>
      </c>
      <c r="BB7" s="84">
        <f>март!BB23</f>
        <v>0</v>
      </c>
      <c r="BC7" s="84">
        <f>март!BC23</f>
        <v>0</v>
      </c>
      <c r="BD7" s="105">
        <f>март!BD23</f>
        <v>0</v>
      </c>
      <c r="BE7" s="103">
        <f>март!BE23</f>
        <v>853.77999999999975</v>
      </c>
      <c r="BF7" s="84">
        <f>март!BF23</f>
        <v>853.77999999999975</v>
      </c>
      <c r="BG7" s="84">
        <f>март!BG23</f>
        <v>0</v>
      </c>
      <c r="BH7" s="84">
        <f>март!BH23</f>
        <v>0</v>
      </c>
    </row>
    <row r="8" spans="1:60" ht="18.75" customHeight="1" x14ac:dyDescent="0.2">
      <c r="A8" s="2">
        <v>1</v>
      </c>
      <c r="B8" s="3">
        <v>44287</v>
      </c>
      <c r="C8" s="4" t="s">
        <v>14</v>
      </c>
      <c r="D8" s="37">
        <v>0.01</v>
      </c>
      <c r="E8" s="27"/>
      <c r="F8" s="27"/>
      <c r="G8" s="27"/>
      <c r="H8" s="27"/>
      <c r="I8" s="27"/>
      <c r="J8" s="27"/>
      <c r="K8" s="27"/>
      <c r="L8" s="27"/>
      <c r="M8" s="27">
        <v>0.01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0.01</v>
      </c>
      <c r="AC8" s="31"/>
      <c r="AD8" s="31">
        <v>0.01</v>
      </c>
      <c r="AE8" s="31"/>
      <c r="AF8" s="31"/>
      <c r="AG8" s="32">
        <f>AC8*$AF$5</f>
        <v>0</v>
      </c>
      <c r="AH8" s="31"/>
      <c r="AI8" s="32">
        <f t="shared" ref="AI8:AI21" si="0">AC8*$AH$5</f>
        <v>0</v>
      </c>
      <c r="AJ8" s="30">
        <f t="shared" ref="AJ8:AJ19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1" si="3">SUM(E8,G8,I8,K8,M8,O8,Q8,S8,U8,W8,Y8,AA8,AJ8,AW8,AY8)</f>
        <v>0.01</v>
      </c>
      <c r="BF8" s="35">
        <f t="shared" ref="BF8:BF21" si="4">SUM(F8,H8,J8,L8,N8,P8,R8,T8,V8,X8,Z8,AB8,AK8,AX8,AZ8)</f>
        <v>0.01</v>
      </c>
      <c r="BG8" s="8"/>
      <c r="BH8" s="29"/>
    </row>
    <row r="9" spans="1:60" ht="18.75" customHeight="1" x14ac:dyDescent="0.2">
      <c r="A9" s="2">
        <v>2</v>
      </c>
      <c r="B9" s="6">
        <v>44287</v>
      </c>
      <c r="C9" s="4" t="s">
        <v>47</v>
      </c>
      <c r="D9" s="38">
        <v>21.96</v>
      </c>
      <c r="E9" s="28"/>
      <c r="F9" s="28"/>
      <c r="G9" s="28"/>
      <c r="H9" s="28"/>
      <c r="I9" s="28"/>
      <c r="J9" s="28"/>
      <c r="K9" s="28"/>
      <c r="L9" s="28"/>
      <c r="M9" s="28">
        <v>21.96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1" si="5">SUM(AF9,AH9)</f>
        <v>0</v>
      </c>
      <c r="AB9" s="30">
        <f>SUM(AC9:AE9)</f>
        <v>21.96</v>
      </c>
      <c r="AC9" s="33">
        <v>21.96</v>
      </c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21.96</v>
      </c>
      <c r="BF9" s="35">
        <f t="shared" si="4"/>
        <v>21.96</v>
      </c>
      <c r="BG9" s="8"/>
      <c r="BH9" s="29"/>
    </row>
    <row r="10" spans="1:60" ht="18.75" customHeight="1" x14ac:dyDescent="0.2">
      <c r="A10" s="2">
        <v>3</v>
      </c>
      <c r="B10" s="6">
        <v>44287</v>
      </c>
      <c r="C10" s="4" t="s">
        <v>47</v>
      </c>
      <c r="D10" s="39">
        <v>392.43</v>
      </c>
      <c r="E10" s="29"/>
      <c r="F10" s="28"/>
      <c r="G10" s="29"/>
      <c r="H10" s="28"/>
      <c r="I10" s="29"/>
      <c r="J10" s="28"/>
      <c r="K10" s="28"/>
      <c r="L10" s="28"/>
      <c r="M10" s="28">
        <v>392.43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392.43</v>
      </c>
      <c r="AC10" s="33">
        <v>392.43</v>
      </c>
      <c r="AD10" s="33"/>
      <c r="AE10" s="33"/>
      <c r="AF10" s="31"/>
      <c r="AG10" s="32">
        <f t="shared" ref="AG10:AG21" si="7">AC10*$AF$5</f>
        <v>0</v>
      </c>
      <c r="AH10" s="31"/>
      <c r="AI10" s="32">
        <f t="shared" si="0"/>
        <v>0</v>
      </c>
      <c r="AJ10" s="30">
        <f t="shared" si="1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392.43</v>
      </c>
      <c r="BF10" s="35">
        <f t="shared" si="4"/>
        <v>392.43</v>
      </c>
      <c r="BG10" s="8"/>
      <c r="BH10" s="29"/>
    </row>
    <row r="11" spans="1:60" ht="18.75" customHeight="1" x14ac:dyDescent="0.2">
      <c r="A11" s="2">
        <v>4</v>
      </c>
      <c r="B11" s="6">
        <v>44288</v>
      </c>
      <c r="C11" s="4" t="s">
        <v>14</v>
      </c>
      <c r="D11" s="37">
        <v>11.7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11.7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11.7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>
        <v>11.7</v>
      </c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11.7</v>
      </c>
      <c r="BF11" s="35">
        <f t="shared" si="4"/>
        <v>11.7</v>
      </c>
      <c r="BG11" s="8"/>
      <c r="BH11" s="29"/>
    </row>
    <row r="12" spans="1:60" ht="18.75" customHeight="1" x14ac:dyDescent="0.2">
      <c r="A12" s="2">
        <v>5</v>
      </c>
      <c r="B12" s="9">
        <v>44316</v>
      </c>
      <c r="C12" s="4" t="s">
        <v>14</v>
      </c>
      <c r="D12" s="38">
        <v>0.52</v>
      </c>
      <c r="E12" s="28"/>
      <c r="F12" s="28"/>
      <c r="G12" s="28"/>
      <c r="H12" s="28"/>
      <c r="I12" s="28"/>
      <c r="J12" s="28"/>
      <c r="K12" s="28"/>
      <c r="L12" s="28"/>
      <c r="M12" s="28">
        <v>0.52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0.52</v>
      </c>
      <c r="AC12" s="33"/>
      <c r="AD12" s="33">
        <v>0.52</v>
      </c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0.52</v>
      </c>
      <c r="BF12" s="35">
        <f t="shared" si="4"/>
        <v>0.52</v>
      </c>
      <c r="BG12" s="8"/>
      <c r="BH12" s="29"/>
    </row>
    <row r="13" spans="1:60" ht="18.75" customHeight="1" x14ac:dyDescent="0.2">
      <c r="A13" s="2">
        <v>6</v>
      </c>
      <c r="B13" s="6">
        <v>44316</v>
      </c>
      <c r="C13" s="4" t="s">
        <v>47</v>
      </c>
      <c r="D13" s="38">
        <v>9.1199999999999992</v>
      </c>
      <c r="E13" s="28"/>
      <c r="F13" s="28"/>
      <c r="G13" s="28"/>
      <c r="H13" s="28"/>
      <c r="I13" s="28"/>
      <c r="J13" s="28"/>
      <c r="K13" s="28"/>
      <c r="L13" s="28"/>
      <c r="M13" s="28">
        <v>9.1199999999999992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9.1199999999999992</v>
      </c>
      <c r="AC13" s="33">
        <v>9.1199999999999992</v>
      </c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9.1199999999999992</v>
      </c>
      <c r="BF13" s="35">
        <f t="shared" si="4"/>
        <v>9.1199999999999992</v>
      </c>
      <c r="BG13" s="8"/>
      <c r="BH13" s="29"/>
    </row>
    <row r="14" spans="1:60" ht="18.75" customHeight="1" x14ac:dyDescent="0.2">
      <c r="A14" s="2">
        <v>7</v>
      </c>
      <c r="B14" s="9">
        <v>44316</v>
      </c>
      <c r="C14" s="4" t="s">
        <v>57</v>
      </c>
      <c r="D14" s="38">
        <v>11.7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11.7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>
        <v>11.7</v>
      </c>
      <c r="AI14" s="32">
        <f t="shared" si="0"/>
        <v>0</v>
      </c>
      <c r="AJ14" s="30">
        <f t="shared" si="1"/>
        <v>0</v>
      </c>
      <c r="AK14" s="90">
        <v>11.7</v>
      </c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11.7</v>
      </c>
      <c r="BF14" s="35">
        <f t="shared" si="4"/>
        <v>11.7</v>
      </c>
      <c r="BG14" s="8"/>
      <c r="BH14" s="29"/>
    </row>
    <row r="15" spans="1:60" ht="18.75" customHeight="1" x14ac:dyDescent="0.2">
      <c r="A15" s="2">
        <v>8</v>
      </c>
      <c r="B15" s="6"/>
      <c r="C15" s="4"/>
      <c r="D15" s="3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0</v>
      </c>
      <c r="BF15" s="35">
        <f t="shared" si="4"/>
        <v>0</v>
      </c>
      <c r="BG15" s="8"/>
      <c r="BH15" s="29"/>
    </row>
    <row r="16" spans="1:60" ht="18.75" customHeight="1" x14ac:dyDescent="0.2">
      <c r="A16" s="2">
        <v>9</v>
      </c>
      <c r="B16" s="6"/>
      <c r="C16" s="4"/>
      <c r="D16" s="3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0</v>
      </c>
      <c r="BF16" s="35">
        <f t="shared" si="4"/>
        <v>0</v>
      </c>
      <c r="BG16" s="8"/>
      <c r="BH16" s="29"/>
    </row>
    <row r="17" spans="1:60" ht="18.75" customHeight="1" x14ac:dyDescent="0.2">
      <c r="A17" s="2">
        <v>10</v>
      </c>
      <c r="B17" s="6"/>
      <c r="C17" s="4"/>
      <c r="D17" s="3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4"/>
      <c r="BE17" s="115">
        <f t="shared" si="3"/>
        <v>0</v>
      </c>
      <c r="BF17" s="35">
        <f t="shared" si="4"/>
        <v>0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>SUM(AL20:AV20)</f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>SUM(BA20:BD20)</f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17"/>
      <c r="B22" s="18"/>
      <c r="C22" s="19" t="s">
        <v>15</v>
      </c>
      <c r="D22" s="26">
        <f t="shared" ref="D22:BH22" si="8">SUM(D8:D21)</f>
        <v>447.44</v>
      </c>
      <c r="E22" s="26">
        <f>SUM(E8:E21)</f>
        <v>0</v>
      </c>
      <c r="F22" s="26">
        <f>SUM(F8:F21)</f>
        <v>0</v>
      </c>
      <c r="G22" s="26">
        <f>SUM(G8:G21)</f>
        <v>0</v>
      </c>
      <c r="H22" s="26">
        <f>SUM(H8:H21)</f>
        <v>0</v>
      </c>
      <c r="I22" s="26">
        <f t="shared" si="8"/>
        <v>0</v>
      </c>
      <c r="J22" s="26">
        <f t="shared" si="8"/>
        <v>0</v>
      </c>
      <c r="K22" s="26">
        <f t="shared" si="8"/>
        <v>0</v>
      </c>
      <c r="L22" s="26">
        <f t="shared" si="8"/>
        <v>0</v>
      </c>
      <c r="M22" s="26">
        <f t="shared" si="8"/>
        <v>424.04</v>
      </c>
      <c r="N22" s="26">
        <f t="shared" si="8"/>
        <v>11.7</v>
      </c>
      <c r="O22" s="26">
        <f t="shared" si="8"/>
        <v>0</v>
      </c>
      <c r="P22" s="26">
        <f t="shared" si="8"/>
        <v>0</v>
      </c>
      <c r="Q22" s="26">
        <f t="shared" si="8"/>
        <v>0</v>
      </c>
      <c r="R22" s="26">
        <f t="shared" si="8"/>
        <v>0</v>
      </c>
      <c r="S22" s="26">
        <f t="shared" si="8"/>
        <v>0</v>
      </c>
      <c r="T22" s="26">
        <f t="shared" si="8"/>
        <v>0</v>
      </c>
      <c r="U22" s="26">
        <f t="shared" si="8"/>
        <v>0</v>
      </c>
      <c r="V22" s="26">
        <f t="shared" si="8"/>
        <v>0</v>
      </c>
      <c r="W22" s="26">
        <f t="shared" si="8"/>
        <v>0</v>
      </c>
      <c r="X22" s="26">
        <f t="shared" si="8"/>
        <v>0</v>
      </c>
      <c r="Y22" s="26">
        <f t="shared" si="8"/>
        <v>0</v>
      </c>
      <c r="Z22" s="26">
        <f t="shared" si="8"/>
        <v>0</v>
      </c>
      <c r="AA22" s="26">
        <f t="shared" si="8"/>
        <v>11.7</v>
      </c>
      <c r="AB22" s="26">
        <f t="shared" si="8"/>
        <v>424.04</v>
      </c>
      <c r="AC22" s="26">
        <f t="shared" si="8"/>
        <v>423.51</v>
      </c>
      <c r="AD22" s="26">
        <f t="shared" si="8"/>
        <v>0.53</v>
      </c>
      <c r="AE22" s="26">
        <f t="shared" si="8"/>
        <v>0</v>
      </c>
      <c r="AF22" s="26">
        <f t="shared" si="8"/>
        <v>0</v>
      </c>
      <c r="AG22" s="26">
        <f t="shared" si="8"/>
        <v>0</v>
      </c>
      <c r="AH22" s="26">
        <f t="shared" si="8"/>
        <v>11.7</v>
      </c>
      <c r="AI22" s="26">
        <f t="shared" si="8"/>
        <v>0</v>
      </c>
      <c r="AJ22" s="26">
        <f t="shared" si="8"/>
        <v>11.7</v>
      </c>
      <c r="AK22" s="91">
        <f t="shared" si="8"/>
        <v>11.7</v>
      </c>
      <c r="AL22" s="97">
        <f t="shared" si="8"/>
        <v>0</v>
      </c>
      <c r="AM22" s="26">
        <f t="shared" si="8"/>
        <v>0</v>
      </c>
      <c r="AN22" s="98">
        <f>SUM(AN8:AN21)</f>
        <v>0</v>
      </c>
      <c r="AO22" s="97">
        <f t="shared" si="8"/>
        <v>0</v>
      </c>
      <c r="AP22" s="26">
        <f t="shared" si="8"/>
        <v>0</v>
      </c>
      <c r="AQ22" s="26">
        <f t="shared" si="8"/>
        <v>0</v>
      </c>
      <c r="AR22" s="26">
        <f t="shared" si="8"/>
        <v>0</v>
      </c>
      <c r="AS22" s="26">
        <f>SUM(AS8:AS21)</f>
        <v>0</v>
      </c>
      <c r="AT22" s="26">
        <f>SUM(AT8:AT21)</f>
        <v>0</v>
      </c>
      <c r="AU22" s="26">
        <f>SUM(AU8:AU21)</f>
        <v>0</v>
      </c>
      <c r="AV22" s="91">
        <f t="shared" si="8"/>
        <v>11.7</v>
      </c>
      <c r="AW22" s="97">
        <f t="shared" si="8"/>
        <v>0</v>
      </c>
      <c r="AX22" s="26">
        <f t="shared" si="8"/>
        <v>0</v>
      </c>
      <c r="AY22" s="26">
        <f t="shared" si="8"/>
        <v>0</v>
      </c>
      <c r="AZ22" s="26">
        <f t="shared" si="8"/>
        <v>0</v>
      </c>
      <c r="BA22" s="26">
        <f t="shared" si="8"/>
        <v>0</v>
      </c>
      <c r="BB22" s="26">
        <f t="shared" si="8"/>
        <v>0</v>
      </c>
      <c r="BC22" s="26">
        <f t="shared" si="8"/>
        <v>0</v>
      </c>
      <c r="BD22" s="98">
        <f t="shared" si="8"/>
        <v>0</v>
      </c>
      <c r="BE22" s="92">
        <f t="shared" si="8"/>
        <v>447.44</v>
      </c>
      <c r="BF22" s="26">
        <f t="shared" si="8"/>
        <v>447.44</v>
      </c>
      <c r="BG22" s="20">
        <f t="shared" si="8"/>
        <v>0</v>
      </c>
      <c r="BH22" s="26">
        <f t="shared" si="8"/>
        <v>0</v>
      </c>
    </row>
    <row r="23" spans="1:60" s="21" customFormat="1" ht="13.5" thickBot="1" x14ac:dyDescent="0.25">
      <c r="A23" s="17"/>
      <c r="B23" s="18"/>
      <c r="C23" s="19" t="s">
        <v>344</v>
      </c>
      <c r="D23" s="26"/>
      <c r="E23" s="26">
        <f>IF((SUM(E$7,E$22)-(SUM(F$7,F$22))&lt;0),0)+IF((SUM(E$7,E$22)-(SUM(F$7,F$22))&gt;0),(SUM(E$7,E$22)-(SUM(F$7,F$22))))</f>
        <v>0</v>
      </c>
      <c r="F23" s="26">
        <f>IF((SUM(F$7,F$22)-(SUM(E$7,E$22))&lt;0),0)+IF((SUM(F$7,F$22)-(SUM(E$7,E$22))&gt;0),(SUM(F$7,F$22)-(SUM(E$7,E$22))))</f>
        <v>0</v>
      </c>
      <c r="G23" s="26">
        <f>IF((SUM(G$7,G$22)-(SUM(H$7,H$22))&lt;0),0)+IF((SUM(G$7,G$22)-(SUM(H$7,H$22))&gt;0),(SUM(G$7,G$22)-(SUM(H$7,H$22))))</f>
        <v>0</v>
      </c>
      <c r="H23" s="26">
        <f>IF((SUM(H$7,H$22)-(SUM(G$7,G$22))&lt;0),0)+IF((SUM(H$7,H$22)-(SUM(G$7,G$22))&gt;0),(SUM(H$7,H$22)-(SUM(G$7,G$22))))</f>
        <v>0</v>
      </c>
      <c r="I23" s="26">
        <f>IF((SUM(I$7,I$22)-(SUM(J$7,J$22))&lt;0),0)+IF((SUM(I$7,I$22)-(SUM(J$7,J$22))&gt;0),(SUM(I$7,I$22)-(SUM(J$7,J$22))))</f>
        <v>0</v>
      </c>
      <c r="J23" s="26">
        <f>IF((SUM(J$7,J$22)-(SUM(I$7,I$22))&lt;0),0)+IF((SUM(J$7,J$22)-(SUM(I$7,I$22))&gt;0),(SUM(J$7,J$22)-(SUM(I$7,I$22))))</f>
        <v>0</v>
      </c>
      <c r="K23" s="26">
        <f>IF((SUM(K$7,K$22)-(SUM(L$7,L$22))&lt;0),0)+IF((SUM(K$7,K$22)-(SUM(L$7,L$22))&gt;0),(SUM(K$7,K$22)-(SUM(L$7,L$22))))</f>
        <v>0</v>
      </c>
      <c r="L23" s="26">
        <f>IF((SUM(L$7,L$22)-(SUM(K$7,K$22))&lt;0),0)+IF((SUM(L$7,L$22)-(SUM(K$7,K$22))&gt;0),(SUM(L$7,L$22)-(SUM(K$7,K$22))))</f>
        <v>0</v>
      </c>
      <c r="M23" s="26">
        <f>IF((SUM(M$7,M$22)-(SUM(N$7,N$22))&lt;0),0)+IF((SUM(M$7,M$22)-(SUM(N$7,N$22))&gt;0),(SUM(M$7,M$22)-(SUM(N$7,N$22))))</f>
        <v>1266.1199999999997</v>
      </c>
      <c r="N23" s="26">
        <f>IF((SUM(N$7,N$22)-(SUM(M$7,M$22))&lt;0),0)+IF((SUM(N$7,N$22)-(SUM(M$7,M$22))&gt;0),(SUM(N$7,N$22)-(SUM(M$7,M$22))))</f>
        <v>0</v>
      </c>
      <c r="O23" s="26">
        <f>IF((SUM(O$7,O$22)-(SUM(P$7,P$22))&lt;0),0)+IF((SUM(O$7,O$22)-(SUM(P$7,P$22))&gt;0),(SUM(O$7,O$22)-(SUM(P$7,P$22))))</f>
        <v>0</v>
      </c>
      <c r="P23" s="26">
        <f>IF((SUM(P$7,P$22)-(SUM(O$7,O$22))&lt;0),0)+IF((SUM(P$7,P$22)-(SUM(O$7,O$22))&gt;0),(SUM(P$7,P$22)-(SUM(O$7,O$22))))</f>
        <v>0</v>
      </c>
      <c r="Q23" s="26">
        <f>IF((SUM(Q$7,Q$22)-(SUM(R$7,R$22))&lt;0),0)+IF((SUM(Q$7,Q$22)-(SUM(R$7,R$22))&gt;0),(SUM(Q$7,Q$22)-(SUM(R$7,R$22))))</f>
        <v>0</v>
      </c>
      <c r="R23" s="26">
        <f>IF((SUM(R$7,R$22)-(SUM(Q$7,Q$22))&lt;0),0)+IF((SUM(R$7,R$22)-(SUM(Q$7,Q$22))&gt;0),(SUM(R$7,R$22)-(SUM(Q$7,Q$22))))</f>
        <v>0</v>
      </c>
      <c r="S23" s="26">
        <f>IF((SUM(S$7,S$22)-(SUM(T$7,T$22))&lt;0),0)+IF((SUM(S$7,S$22)-(SUM(T$7,T$22))&gt;0),(SUM(S$7,S$22)-(SUM(T$7,T$22))))</f>
        <v>0</v>
      </c>
      <c r="T23" s="26">
        <f>IF((SUM(T$7,T$22)-(SUM(S$7,S$22))&lt;0),0)+IF((SUM(T$7,T$22)-(SUM(S$7,S$22))&gt;0),(SUM(T$7,T$22)-(SUM(S$7,S$22))))</f>
        <v>0</v>
      </c>
      <c r="U23" s="26">
        <f>IF((SUM(U$7,U$22)-(SUM(V$7,V$22))&lt;0),0)+IF((SUM(U$7,U$22)-(SUM(V$7,V$22))&gt;0),(SUM(U$7,U$22)-(SUM(V$7,V$22))))</f>
        <v>0</v>
      </c>
      <c r="V23" s="26">
        <f>IF((SUM(V$7,V$22)-(SUM(U$7,U$22))&lt;0),0)+IF((SUM(V$7,V$22)-(SUM(U$7,U$22))&gt;0),(SUM(V$7,V$22)-(SUM(U$7,U$22))))</f>
        <v>0</v>
      </c>
      <c r="W23" s="26">
        <f>IF((SUM(W$7,W$22)-(SUM(X$7,X$22))&lt;0),0)+IF((SUM(W$7,W$22)-(SUM(X$7,X$22))&gt;0),(SUM(W$7,W$22)-(SUM(X$7,X$22))))</f>
        <v>0</v>
      </c>
      <c r="X23" s="26">
        <f>IF((SUM(X$7,X$22)-(SUM(W$7,W$22))&lt;0),0)+IF((SUM(X$7,X$22)-(SUM(W$7,W$22))&gt;0),(SUM(X$7,X$22)-(SUM(W$7,W$22))))</f>
        <v>0</v>
      </c>
      <c r="Y23" s="26">
        <f>IF((SUM(Y$7,Y$22)-(SUM(Z$7,Z$22))&lt;0),0)+IF((SUM(Y$7,Y$22)-(SUM(Z$7,Z$22))&gt;0),(SUM(Y$7,Y$22)-(SUM(Z$7,Z$22))))</f>
        <v>0</v>
      </c>
      <c r="Z23" s="26">
        <f>IF((SUM(Z$7,Z$22)-(SUM(Y$7,Y$22))&lt;0),0)+IF((SUM(Z$7,Z$22)-(SUM(Y$7,Y$22))&gt;0),(SUM(Z$7,Z$22)-(SUM(Y$7,Y$22))))</f>
        <v>0</v>
      </c>
      <c r="AA23" s="26">
        <f>IF((SUM(AA$7,AA$22)-(SUM(AB$7,AB$22))&lt;0),0)+IF((SUM(AA$7,AA$22)-(SUM(AB$7,AB$22))&gt;0),(SUM(AA$7,AA$22)-(SUM(AB$7,AB$22))))</f>
        <v>0</v>
      </c>
      <c r="AB23" s="26">
        <f>IF((SUM(AB$7,AB$22)-(SUM(AA$7,AA$22))&lt;0),0)+IF((SUM(AB$7,AB$22)-(SUM(AA$7,AA$22))&gt;0),(SUM(AB$7,AB$22)-(SUM(AA$7,AA$22))))</f>
        <v>1266.1199999999997</v>
      </c>
      <c r="AC23" s="26">
        <f>AC7+AC22</f>
        <v>1467.1</v>
      </c>
      <c r="AD23" s="26">
        <f>AD7+AD22</f>
        <v>2.6900000000000004</v>
      </c>
      <c r="AE23" s="26">
        <f>AE7+AE22</f>
        <v>0</v>
      </c>
      <c r="AF23" s="26">
        <f>IF((SUM(AF$7,AF$22)-(SUM(AG$7,AG$22))&lt;0),0)+IF((SUM(AF$7,AF$22)-(SUM(AG$7,AG$22))&gt;0),(SUM(AF$7,AF$22)-(SUM(AG$7,AG$22))))</f>
        <v>185</v>
      </c>
      <c r="AG23" s="26">
        <f>IF((SUM(AG$7,AG$22)-(SUM(AF$7,AF$22))&lt;0),0)+IF((SUM(AG$7,AG$22)-(SUM(AF$7,AF$22))&gt;0),(SUM(AG$7,AG$22)-(SUM(AF$7,AF$22))))</f>
        <v>0</v>
      </c>
      <c r="AH23" s="26">
        <f>IF((SUM(AH$7,AH$22)-(SUM(AI$7,AI$22))&lt;0),0)+IF((SUM(AH$7,AH$22)-(SUM(AI$7,AI$22))&gt;0),(SUM(AH$7,AH$22)-(SUM(AI$7,AI$22))))</f>
        <v>1723.4</v>
      </c>
      <c r="AI23" s="26">
        <f>IF((SUM(AI$7,AI$22)-(SUM(AH$7,AH$22))&lt;0),0)+IF((SUM(AI$7,AI$22)-(SUM(AH$7,AH$22))&gt;0),(SUM(AI$7,AI$22)-(SUM(AH$7,AH$22))))</f>
        <v>0</v>
      </c>
      <c r="AJ23" s="26">
        <f>IF((SUM(AJ$7,AJ$22)-(SUM(AK$7,AK$22))&lt;0),0)+IF((SUM(AJ$7,AJ$22)-(SUM(AK$7,AK$22))&gt;0),(SUM(AJ$7,AJ$22)-(SUM(AK$7,AK$22))))</f>
        <v>0</v>
      </c>
      <c r="AK23" s="91">
        <f>IF((SUM(AK$7,AK$22)-(SUM(AJ$7,AJ$22))&lt;0),0)+IF((SUM(AK$7,AK$22)-(SUM(AJ$7,AJ$22))&gt;0),(SUM(AK$7,AK$22)-(SUM(AJ$7,AJ$22))))</f>
        <v>0</v>
      </c>
      <c r="AL23" s="99">
        <f t="shared" ref="AL23:AV23" si="9">AL7+AL22</f>
        <v>185</v>
      </c>
      <c r="AM23" s="100">
        <f t="shared" si="9"/>
        <v>0</v>
      </c>
      <c r="AN23" s="101">
        <f>AN7+AN22</f>
        <v>0</v>
      </c>
      <c r="AO23" s="99">
        <f t="shared" si="9"/>
        <v>0</v>
      </c>
      <c r="AP23" s="100">
        <f t="shared" si="9"/>
        <v>0</v>
      </c>
      <c r="AQ23" s="100">
        <f t="shared" si="9"/>
        <v>1520</v>
      </c>
      <c r="AR23" s="100">
        <f t="shared" si="9"/>
        <v>0</v>
      </c>
      <c r="AS23" s="100">
        <f>AS7+AS22</f>
        <v>0</v>
      </c>
      <c r="AT23" s="100">
        <f>AT7+AT22</f>
        <v>145</v>
      </c>
      <c r="AU23" s="100">
        <f>AU7+AU22</f>
        <v>0</v>
      </c>
      <c r="AV23" s="114">
        <f t="shared" si="9"/>
        <v>58.400000000000006</v>
      </c>
      <c r="AW23" s="99">
        <f>IF((SUM(AW$7,AW$22)-(SUM(AX$7,AX$22))&lt;0),0)+IF((SUM(AW$7,AW$22)-(SUM(AX$7,AX$22))&gt;0),(SUM(AW$7,AW$22)-(SUM(AX$7,AX$22))))</f>
        <v>0</v>
      </c>
      <c r="AX23" s="100">
        <f>IF((SUM(AX$7,AX$22)-(SUM(AW$7,AW$22))&lt;0),0)+IF((SUM(AX$7,AX$22)-(SUM(AW$7,AW$22))&gt;0),(SUM(AX$7,AX$22)-(SUM(AW$7,AW$22))))</f>
        <v>0</v>
      </c>
      <c r="AY23" s="100">
        <f>IF((SUM(AY$7,AY$22)-(SUM(AZ$7,AZ$22))&lt;0),0)+IF((SUM(AY$7,AY$22)-(SUM(AZ$7,AZ$22))&gt;0),(SUM(AY$7,AY$22)-(SUM(AZ$7,AZ$22))))</f>
        <v>0</v>
      </c>
      <c r="AZ23" s="100">
        <f>IF((SUM(AZ$7,AZ$22)-(SUM(AY$7,AY$22))&lt;0),0)+IF((SUM(AZ$7,AZ$22)-(SUM(AY$7,AY$22))&gt;0),(SUM(AZ$7,AZ$22)-(SUM(AY$7,AY$22))))</f>
        <v>0</v>
      </c>
      <c r="BA23" s="100">
        <f>BA7+BA22</f>
        <v>0</v>
      </c>
      <c r="BB23" s="100">
        <f>BB7+BB22</f>
        <v>0</v>
      </c>
      <c r="BC23" s="100">
        <f>BC7+BC22</f>
        <v>0</v>
      </c>
      <c r="BD23" s="101">
        <f>BD7+BD22</f>
        <v>0</v>
      </c>
      <c r="BE23" s="92">
        <f>SUM(E23,G23,I23,K23,M23,O23,Q23,S23,U23,W23,Y23,AA23,AJ23,AW23,AY23)</f>
        <v>1266.1199999999997</v>
      </c>
      <c r="BF23" s="26">
        <f>SUM(F23,H23,J23,L23,N23,P23,R23,T23,V23,X23,Z23,AB23,AK23,AX23,AZ23)</f>
        <v>1266.1199999999997</v>
      </c>
      <c r="BG23" s="20">
        <f>BG7-BG22</f>
        <v>0</v>
      </c>
      <c r="BH23" s="26">
        <f>BH7-BH22</f>
        <v>0</v>
      </c>
    </row>
    <row r="24" spans="1:60" x14ac:dyDescent="0.2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36">
        <f>BF23-BE23</f>
        <v>0</v>
      </c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</row>
    <row r="27" spans="1:60" x14ac:dyDescent="0.2">
      <c r="C27" s="1" t="s">
        <v>25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5" spans="3:3" x14ac:dyDescent="0.2">
      <c r="C35" s="1" t="s">
        <v>25</v>
      </c>
    </row>
  </sheetData>
  <mergeCells count="64">
    <mergeCell ref="Q4:R5"/>
    <mergeCell ref="AJ4:AK5"/>
    <mergeCell ref="W4:X5"/>
    <mergeCell ref="S4:T5"/>
    <mergeCell ref="AT4:AT5"/>
    <mergeCell ref="AV4:AV5"/>
    <mergeCell ref="AL6:AN6"/>
    <mergeCell ref="AO6:AV6"/>
    <mergeCell ref="K4:L5"/>
    <mergeCell ref="AA3:AB3"/>
    <mergeCell ref="AF4:AG4"/>
    <mergeCell ref="AF5:AG5"/>
    <mergeCell ref="AC3:AE3"/>
    <mergeCell ref="AF3:AI3"/>
    <mergeCell ref="AH5:AI5"/>
    <mergeCell ref="Y4:Z5"/>
    <mergeCell ref="AA4:AB5"/>
    <mergeCell ref="AC4:AC6"/>
    <mergeCell ref="AD4:AD6"/>
    <mergeCell ref="AE4:AE6"/>
    <mergeCell ref="AH4:AI4"/>
    <mergeCell ref="M4:N5"/>
    <mergeCell ref="O4:P5"/>
    <mergeCell ref="U4:V5"/>
    <mergeCell ref="AJ3:AK3"/>
    <mergeCell ref="Y3:Z3"/>
    <mergeCell ref="U3:V3"/>
    <mergeCell ref="W3:X3"/>
    <mergeCell ref="K3:L3"/>
    <mergeCell ref="M3:N3"/>
    <mergeCell ref="O3:P3"/>
    <mergeCell ref="S3:T3"/>
    <mergeCell ref="Q3:R3"/>
    <mergeCell ref="A3:A6"/>
    <mergeCell ref="B3:B6"/>
    <mergeCell ref="C3:C6"/>
    <mergeCell ref="D3:D6"/>
    <mergeCell ref="G3:H3"/>
    <mergeCell ref="I3:J3"/>
    <mergeCell ref="G4:H5"/>
    <mergeCell ref="I4:J5"/>
    <mergeCell ref="E3:F3"/>
    <mergeCell ref="E4:F5"/>
    <mergeCell ref="AL3:AV3"/>
    <mergeCell ref="AW3:AX3"/>
    <mergeCell ref="AY3:AZ3"/>
    <mergeCell ref="BA3:BD3"/>
    <mergeCell ref="BE3:BF5"/>
    <mergeCell ref="AL4:AL5"/>
    <mergeCell ref="AM4:AM5"/>
    <mergeCell ref="AU4:AU5"/>
    <mergeCell ref="AN4:AN5"/>
    <mergeCell ref="AO4:AO5"/>
    <mergeCell ref="AW4:AX5"/>
    <mergeCell ref="AP4:AP5"/>
    <mergeCell ref="AQ4:AQ5"/>
    <mergeCell ref="AR4:AR5"/>
    <mergeCell ref="AS4:AS5"/>
    <mergeCell ref="BB4:BB6"/>
    <mergeCell ref="BG3:BH5"/>
    <mergeCell ref="AY4:AZ5"/>
    <mergeCell ref="BA4:BA6"/>
    <mergeCell ref="BC4:BC6"/>
    <mergeCell ref="BD4:BD6"/>
  </mergeCells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6" name="Button 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7" name="Button 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8" name="Button 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9" name="Button 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0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1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2" name="Button 1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3" name="Button 1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4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5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6" name="Button 1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7" name="Button 1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18" name="Button 1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19" name="Button 1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0" name="Button 1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1" name="Button 2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2" name="Button 2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3" name="Button 2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5"/>
  <sheetViews>
    <sheetView zoomScale="75" zoomScaleNormal="75" workbookViewId="0">
      <pane xSplit="4" ySplit="7" topLeftCell="AE8" activePane="bottomRight" state="frozen"/>
      <selection pane="topRight" activeCell="E1" sqref="E1"/>
      <selection pane="bottomLeft" activeCell="A7" sqref="A7"/>
      <selection pane="bottomRight" activeCell="AE18" sqref="AE18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59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апрель!BB4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2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344</v>
      </c>
      <c r="D7" s="84"/>
      <c r="E7" s="84">
        <f>апрель!E23</f>
        <v>0</v>
      </c>
      <c r="F7" s="84">
        <f>апрель!F23</f>
        <v>0</v>
      </c>
      <c r="G7" s="84">
        <f>апрель!G23</f>
        <v>0</v>
      </c>
      <c r="H7" s="84">
        <f>апрель!H23</f>
        <v>0</v>
      </c>
      <c r="I7" s="84">
        <f>апрель!I23</f>
        <v>0</v>
      </c>
      <c r="J7" s="84">
        <f>апрель!J23</f>
        <v>0</v>
      </c>
      <c r="K7" s="84">
        <f>апрель!K23</f>
        <v>0</v>
      </c>
      <c r="L7" s="84">
        <f>апрель!L23</f>
        <v>0</v>
      </c>
      <c r="M7" s="84">
        <f>апрель!M23</f>
        <v>1266.1199999999997</v>
      </c>
      <c r="N7" s="84">
        <f>апрель!N23</f>
        <v>0</v>
      </c>
      <c r="O7" s="84">
        <f>апрель!O23</f>
        <v>0</v>
      </c>
      <c r="P7" s="84">
        <f>апрель!P23</f>
        <v>0</v>
      </c>
      <c r="Q7" s="84">
        <f>апрель!Q23</f>
        <v>0</v>
      </c>
      <c r="R7" s="84">
        <f>апрель!R23</f>
        <v>0</v>
      </c>
      <c r="S7" s="84">
        <f>апрель!S23</f>
        <v>0</v>
      </c>
      <c r="T7" s="84">
        <f>апрель!T23</f>
        <v>0</v>
      </c>
      <c r="U7" s="84">
        <f>апрель!U23</f>
        <v>0</v>
      </c>
      <c r="V7" s="84">
        <f>апрель!V23</f>
        <v>0</v>
      </c>
      <c r="W7" s="84">
        <f>апрель!W23</f>
        <v>0</v>
      </c>
      <c r="X7" s="84">
        <f>апрель!X23</f>
        <v>0</v>
      </c>
      <c r="Y7" s="84">
        <f>апрель!Y23</f>
        <v>0</v>
      </c>
      <c r="Z7" s="84">
        <f>апрель!Z23</f>
        <v>0</v>
      </c>
      <c r="AA7" s="84">
        <f>апрель!AA23</f>
        <v>0</v>
      </c>
      <c r="AB7" s="84">
        <f>апрель!AB23</f>
        <v>1266.1199999999997</v>
      </c>
      <c r="AC7" s="84">
        <f>апрель!AC23</f>
        <v>1467.1</v>
      </c>
      <c r="AD7" s="84">
        <f>апрель!AD23</f>
        <v>2.6900000000000004</v>
      </c>
      <c r="AE7" s="84">
        <f>апрель!AE23</f>
        <v>0</v>
      </c>
      <c r="AF7" s="84">
        <f>апрель!AF23</f>
        <v>185</v>
      </c>
      <c r="AG7" s="84">
        <f>апрель!AG23</f>
        <v>0</v>
      </c>
      <c r="AH7" s="84">
        <f>апрель!AH23</f>
        <v>1723.4</v>
      </c>
      <c r="AI7" s="84">
        <f>апрель!AI23</f>
        <v>0</v>
      </c>
      <c r="AJ7" s="84">
        <f>апрель!AJ23</f>
        <v>0</v>
      </c>
      <c r="AK7" s="102">
        <f>апрель!AK23</f>
        <v>0</v>
      </c>
      <c r="AL7" s="104">
        <f>апрель!AL23</f>
        <v>185</v>
      </c>
      <c r="AM7" s="84">
        <f>апрель!AM23</f>
        <v>0</v>
      </c>
      <c r="AN7" s="105">
        <f>апрель!AN23</f>
        <v>0</v>
      </c>
      <c r="AO7" s="104">
        <f>апрель!AO23</f>
        <v>0</v>
      </c>
      <c r="AP7" s="84">
        <f>апрель!AP23</f>
        <v>0</v>
      </c>
      <c r="AQ7" s="84">
        <f>апрель!AQ23</f>
        <v>1520</v>
      </c>
      <c r="AR7" s="84">
        <f>апрель!AR23</f>
        <v>0</v>
      </c>
      <c r="AS7" s="84">
        <f>апрель!AS23</f>
        <v>0</v>
      </c>
      <c r="AT7" s="84">
        <f>апрель!AT23</f>
        <v>145</v>
      </c>
      <c r="AU7" s="84">
        <f>апрель!AU23</f>
        <v>0</v>
      </c>
      <c r="AV7" s="102">
        <f>апрель!AV23</f>
        <v>58.400000000000006</v>
      </c>
      <c r="AW7" s="104">
        <f>апрель!AW23</f>
        <v>0</v>
      </c>
      <c r="AX7" s="84">
        <f>апрель!AX23</f>
        <v>0</v>
      </c>
      <c r="AY7" s="84">
        <f>апрель!AY23</f>
        <v>0</v>
      </c>
      <c r="AZ7" s="84">
        <f>апрель!AZ23</f>
        <v>0</v>
      </c>
      <c r="BA7" s="84">
        <f>апрель!BA23</f>
        <v>0</v>
      </c>
      <c r="BB7" s="84">
        <f>апрель!BB23</f>
        <v>0</v>
      </c>
      <c r="BC7" s="84">
        <f>апрель!BC23</f>
        <v>0</v>
      </c>
      <c r="BD7" s="105">
        <f>апрель!BD23</f>
        <v>0</v>
      </c>
      <c r="BE7" s="103">
        <f>апрель!BE23</f>
        <v>1266.1199999999997</v>
      </c>
      <c r="BF7" s="84">
        <f>апрель!BF23</f>
        <v>1266.1199999999997</v>
      </c>
      <c r="BG7" s="84">
        <f>апрель!BG23</f>
        <v>0</v>
      </c>
      <c r="BH7" s="84">
        <f>апрель!BH23</f>
        <v>0</v>
      </c>
    </row>
    <row r="8" spans="1:60" ht="18.75" customHeight="1" x14ac:dyDescent="0.2">
      <c r="A8" s="2">
        <v>1</v>
      </c>
      <c r="B8" s="3">
        <v>44321</v>
      </c>
      <c r="C8" s="4" t="s">
        <v>51</v>
      </c>
      <c r="D8" s="37">
        <v>250</v>
      </c>
      <c r="E8" s="27"/>
      <c r="F8" s="27"/>
      <c r="G8" s="27"/>
      <c r="H8" s="27"/>
      <c r="I8" s="27"/>
      <c r="J8" s="27"/>
      <c r="K8" s="27"/>
      <c r="L8" s="27"/>
      <c r="M8" s="27">
        <v>250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>
        <v>250</v>
      </c>
      <c r="AA8" s="30">
        <f>SUM(AF8,AH8)</f>
        <v>0</v>
      </c>
      <c r="AB8" s="30">
        <f>SUM(AC8:AE8)</f>
        <v>0</v>
      </c>
      <c r="AC8" s="31"/>
      <c r="AD8" s="31"/>
      <c r="AE8" s="31"/>
      <c r="AF8" s="31"/>
      <c r="AG8" s="32">
        <f>AC8*$AF$5</f>
        <v>0</v>
      </c>
      <c r="AH8" s="31"/>
      <c r="AI8" s="32">
        <f t="shared" ref="AI8:AI21" si="0">AC8*$AH$5</f>
        <v>0</v>
      </c>
      <c r="AJ8" s="30">
        <f t="shared" ref="AJ8:AJ19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1" si="3">SUM(E8,G8,I8,K8,M8,O8,Q8,S8,U8,W8,Y8,AA8,AJ8,AW8,AY8)</f>
        <v>250</v>
      </c>
      <c r="BF8" s="35">
        <f t="shared" ref="BF8:BF21" si="4">SUM(F8,H8,J8,L8,N8,P8,R8,T8,V8,X8,Z8,AB8,AK8,AX8,AZ8)</f>
        <v>250</v>
      </c>
      <c r="BG8" s="8"/>
      <c r="BH8" s="29"/>
    </row>
    <row r="9" spans="1:60" ht="18.75" customHeight="1" x14ac:dyDescent="0.2">
      <c r="A9" s="2">
        <v>2</v>
      </c>
      <c r="B9" s="6">
        <v>44322</v>
      </c>
      <c r="C9" s="4" t="s">
        <v>14</v>
      </c>
      <c r="D9" s="38">
        <v>11.64</v>
      </c>
      <c r="E9" s="28"/>
      <c r="F9" s="28"/>
      <c r="G9" s="28"/>
      <c r="H9" s="28"/>
      <c r="I9" s="28"/>
      <c r="J9" s="28"/>
      <c r="K9" s="28"/>
      <c r="L9" s="28"/>
      <c r="M9" s="28"/>
      <c r="N9" s="28">
        <v>11.64</v>
      </c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1" si="5">SUM(AF9,AH9)</f>
        <v>0</v>
      </c>
      <c r="AB9" s="30">
        <f>SUM(AC9:AE9)</f>
        <v>0</v>
      </c>
      <c r="AC9" s="33"/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11.64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>
        <v>11.64</v>
      </c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11.64</v>
      </c>
      <c r="BF9" s="35">
        <f t="shared" si="4"/>
        <v>11.64</v>
      </c>
      <c r="BG9" s="8"/>
      <c r="BH9" s="29"/>
    </row>
    <row r="10" spans="1:60" ht="18.75" customHeight="1" x14ac:dyDescent="0.2">
      <c r="A10" s="2">
        <v>3</v>
      </c>
      <c r="B10" s="6">
        <v>44322</v>
      </c>
      <c r="C10" s="4" t="s">
        <v>14</v>
      </c>
      <c r="D10" s="37">
        <v>11.7</v>
      </c>
      <c r="E10" s="29"/>
      <c r="F10" s="28"/>
      <c r="G10" s="29"/>
      <c r="H10" s="28"/>
      <c r="I10" s="29"/>
      <c r="J10" s="28"/>
      <c r="K10" s="28"/>
      <c r="L10" s="28"/>
      <c r="M10" s="28"/>
      <c r="N10" s="28">
        <v>11.7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0</v>
      </c>
      <c r="AC10" s="33"/>
      <c r="AD10" s="33"/>
      <c r="AE10" s="33"/>
      <c r="AF10" s="31"/>
      <c r="AG10" s="32">
        <f t="shared" ref="AG10:AG21" si="7">AC10*$AF$5</f>
        <v>0</v>
      </c>
      <c r="AH10" s="31"/>
      <c r="AI10" s="32">
        <f t="shared" si="0"/>
        <v>0</v>
      </c>
      <c r="AJ10" s="30">
        <f t="shared" si="1"/>
        <v>11.7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>
        <v>11.7</v>
      </c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11.7</v>
      </c>
      <c r="BF10" s="35">
        <f t="shared" si="4"/>
        <v>11.7</v>
      </c>
      <c r="BG10" s="8"/>
      <c r="BH10" s="29"/>
    </row>
    <row r="11" spans="1:60" ht="18.75" customHeight="1" x14ac:dyDescent="0.2">
      <c r="A11" s="2">
        <v>4</v>
      </c>
      <c r="B11" s="9">
        <v>44322</v>
      </c>
      <c r="C11" s="4" t="s">
        <v>51</v>
      </c>
      <c r="D11" s="38">
        <v>582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582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>
        <v>250</v>
      </c>
      <c r="Z11" s="28"/>
      <c r="AA11" s="30">
        <f t="shared" si="5"/>
        <v>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332</v>
      </c>
      <c r="AK11" s="90"/>
      <c r="AL11" s="95">
        <v>332</v>
      </c>
      <c r="AM11" s="33"/>
      <c r="AN11" s="96"/>
      <c r="AO11" s="95"/>
      <c r="AP11" s="33"/>
      <c r="AQ11" s="33"/>
      <c r="AR11" s="33"/>
      <c r="AS11" s="33"/>
      <c r="AT11" s="33"/>
      <c r="AU11" s="113"/>
      <c r="AV11" s="113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582</v>
      </c>
      <c r="BF11" s="35">
        <f t="shared" si="4"/>
        <v>582</v>
      </c>
      <c r="BG11" s="8"/>
      <c r="BH11" s="29"/>
    </row>
    <row r="12" spans="1:60" ht="18.75" customHeight="1" x14ac:dyDescent="0.2">
      <c r="A12" s="2">
        <v>5</v>
      </c>
      <c r="B12" s="6">
        <v>44334</v>
      </c>
      <c r="C12" s="4" t="s">
        <v>47</v>
      </c>
      <c r="D12" s="38">
        <v>386.31</v>
      </c>
      <c r="E12" s="28"/>
      <c r="F12" s="28"/>
      <c r="G12" s="28"/>
      <c r="H12" s="28"/>
      <c r="I12" s="28"/>
      <c r="J12" s="28"/>
      <c r="K12" s="28"/>
      <c r="L12" s="28"/>
      <c r="M12" s="28">
        <v>386.31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386.31</v>
      </c>
      <c r="AC12" s="33">
        <v>386.31</v>
      </c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386.31</v>
      </c>
      <c r="BF12" s="35">
        <f t="shared" si="4"/>
        <v>386.31</v>
      </c>
      <c r="BG12" s="8"/>
      <c r="BH12" s="29"/>
    </row>
    <row r="13" spans="1:60" ht="18.75" customHeight="1" x14ac:dyDescent="0.2">
      <c r="A13" s="2">
        <v>6</v>
      </c>
      <c r="B13" s="6">
        <v>44336</v>
      </c>
      <c r="C13" s="4" t="s">
        <v>14</v>
      </c>
      <c r="D13" s="38">
        <v>2.3199999999999998</v>
      </c>
      <c r="E13" s="28"/>
      <c r="F13" s="28"/>
      <c r="G13" s="28"/>
      <c r="H13" s="28"/>
      <c r="I13" s="28"/>
      <c r="J13" s="28"/>
      <c r="K13" s="28"/>
      <c r="L13" s="28"/>
      <c r="M13" s="28"/>
      <c r="N13" s="28">
        <v>2.3199999999999998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2.3199999999999998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>
        <v>2.3199999999999998</v>
      </c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2.3199999999999998</v>
      </c>
      <c r="BF13" s="35">
        <f t="shared" si="4"/>
        <v>2.3199999999999998</v>
      </c>
      <c r="BG13" s="8"/>
      <c r="BH13" s="29"/>
    </row>
    <row r="14" spans="1:60" ht="18.75" customHeight="1" x14ac:dyDescent="0.2">
      <c r="A14" s="2">
        <v>7</v>
      </c>
      <c r="B14" s="9">
        <v>44336</v>
      </c>
      <c r="C14" s="4" t="s">
        <v>51</v>
      </c>
      <c r="D14" s="38">
        <v>116</v>
      </c>
      <c r="E14" s="28"/>
      <c r="F14" s="28"/>
      <c r="G14" s="28"/>
      <c r="H14" s="28"/>
      <c r="I14" s="28"/>
      <c r="J14" s="28"/>
      <c r="K14" s="28"/>
      <c r="L14" s="28"/>
      <c r="M14" s="28"/>
      <c r="N14" s="28">
        <v>116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116</v>
      </c>
      <c r="AK14" s="90"/>
      <c r="AL14" s="95">
        <v>116</v>
      </c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116</v>
      </c>
      <c r="BF14" s="35">
        <f t="shared" si="4"/>
        <v>116</v>
      </c>
      <c r="BG14" s="8"/>
      <c r="BH14" s="29"/>
    </row>
    <row r="15" spans="1:60" ht="18.75" customHeight="1" x14ac:dyDescent="0.2">
      <c r="A15" s="2">
        <v>8</v>
      </c>
      <c r="B15" s="6">
        <v>44336</v>
      </c>
      <c r="C15" s="4" t="s">
        <v>363</v>
      </c>
      <c r="D15" s="38">
        <v>330</v>
      </c>
      <c r="E15" s="28"/>
      <c r="F15" s="28"/>
      <c r="G15" s="28"/>
      <c r="H15" s="28"/>
      <c r="I15" s="28"/>
      <c r="J15" s="28"/>
      <c r="K15" s="28"/>
      <c r="L15" s="28"/>
      <c r="M15" s="28"/>
      <c r="N15" s="28">
        <v>330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330</v>
      </c>
      <c r="AK15" s="90"/>
      <c r="AL15" s="95"/>
      <c r="AM15" s="33"/>
      <c r="AN15" s="96"/>
      <c r="AO15" s="95"/>
      <c r="AP15" s="33"/>
      <c r="AQ15" s="33">
        <v>330</v>
      </c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330</v>
      </c>
      <c r="BF15" s="35">
        <f t="shared" si="4"/>
        <v>330</v>
      </c>
      <c r="BG15" s="8"/>
      <c r="BH15" s="29"/>
    </row>
    <row r="16" spans="1:60" ht="18.75" customHeight="1" x14ac:dyDescent="0.2">
      <c r="A16" s="2">
        <v>9</v>
      </c>
      <c r="B16" s="6">
        <v>44343</v>
      </c>
      <c r="C16" s="4" t="s">
        <v>14</v>
      </c>
      <c r="D16" s="38">
        <v>8.1300000000000008</v>
      </c>
      <c r="E16" s="28"/>
      <c r="F16" s="28"/>
      <c r="G16" s="28"/>
      <c r="H16" s="28"/>
      <c r="I16" s="28"/>
      <c r="J16" s="28"/>
      <c r="K16" s="28"/>
      <c r="L16" s="28"/>
      <c r="M16" s="28"/>
      <c r="N16" s="28">
        <v>8.1300000000000008</v>
      </c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8.1300000000000008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>
        <v>8.1300000000000008</v>
      </c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8.1300000000000008</v>
      </c>
      <c r="BF16" s="35">
        <f t="shared" si="4"/>
        <v>8.1300000000000008</v>
      </c>
      <c r="BG16" s="8"/>
      <c r="BH16" s="29"/>
    </row>
    <row r="17" spans="1:60" ht="18.75" customHeight="1" x14ac:dyDescent="0.2">
      <c r="A17" s="2">
        <v>10</v>
      </c>
      <c r="B17" s="6">
        <v>44343</v>
      </c>
      <c r="C17" s="4" t="s">
        <v>51</v>
      </c>
      <c r="D17" s="38">
        <v>406</v>
      </c>
      <c r="E17" s="28"/>
      <c r="F17" s="28"/>
      <c r="G17" s="28"/>
      <c r="H17" s="28"/>
      <c r="I17" s="28"/>
      <c r="J17" s="28"/>
      <c r="K17" s="28"/>
      <c r="L17" s="28"/>
      <c r="M17" s="28"/>
      <c r="N17" s="28">
        <v>406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406</v>
      </c>
      <c r="AK17" s="90"/>
      <c r="AL17" s="95">
        <v>406</v>
      </c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4"/>
      <c r="BE17" s="115">
        <f t="shared" si="3"/>
        <v>406</v>
      </c>
      <c r="BF17" s="35">
        <f t="shared" si="4"/>
        <v>406</v>
      </c>
      <c r="BG17" s="8"/>
      <c r="BH17" s="29"/>
    </row>
    <row r="18" spans="1:60" ht="18.75" customHeight="1" x14ac:dyDescent="0.2">
      <c r="A18" s="2">
        <v>11</v>
      </c>
      <c r="B18" s="6">
        <v>44347</v>
      </c>
      <c r="C18" s="4" t="s">
        <v>14</v>
      </c>
      <c r="D18" s="38">
        <v>0.39</v>
      </c>
      <c r="E18" s="28"/>
      <c r="F18" s="28"/>
      <c r="G18" s="28"/>
      <c r="H18" s="28"/>
      <c r="I18" s="28"/>
      <c r="J18" s="28"/>
      <c r="K18" s="28"/>
      <c r="L18" s="28"/>
      <c r="M18" s="28">
        <v>0.39</v>
      </c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0.39</v>
      </c>
      <c r="AC18" s="33"/>
      <c r="AD18" s="33">
        <v>0.39</v>
      </c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0.39</v>
      </c>
      <c r="BF18" s="35">
        <f t="shared" si="4"/>
        <v>0.39</v>
      </c>
      <c r="BG18" s="8"/>
      <c r="BH18" s="29"/>
    </row>
    <row r="19" spans="1:60" ht="18.75" customHeight="1" x14ac:dyDescent="0.2">
      <c r="A19" s="2">
        <v>12</v>
      </c>
      <c r="B19" s="6">
        <v>44347</v>
      </c>
      <c r="C19" s="4" t="s">
        <v>57</v>
      </c>
      <c r="D19" s="38">
        <v>1209.6600000000001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1217.79</v>
      </c>
      <c r="AB19" s="30">
        <f>SUM(AC19:AE19)</f>
        <v>0</v>
      </c>
      <c r="AC19" s="33"/>
      <c r="AD19" s="33"/>
      <c r="AE19" s="33"/>
      <c r="AF19" s="31">
        <v>854</v>
      </c>
      <c r="AG19" s="32">
        <f t="shared" si="7"/>
        <v>0</v>
      </c>
      <c r="AH19" s="31">
        <v>363.79</v>
      </c>
      <c r="AI19" s="32">
        <f t="shared" si="0"/>
        <v>0</v>
      </c>
      <c r="AJ19" s="30">
        <f t="shared" si="1"/>
        <v>0</v>
      </c>
      <c r="AK19" s="90">
        <v>1217.79</v>
      </c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1217.79</v>
      </c>
      <c r="BF19" s="35">
        <f t="shared" si="4"/>
        <v>1217.79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>SUM(AL20:AV20)</f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>SUM(BA20:BD20)</f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17"/>
      <c r="B22" s="18"/>
      <c r="C22" s="19" t="s">
        <v>15</v>
      </c>
      <c r="D22" s="26">
        <f t="shared" ref="D22:BH22" si="8">SUM(D8:D21)</f>
        <v>3314.1499999999996</v>
      </c>
      <c r="E22" s="26">
        <f>SUM(E8:E21)</f>
        <v>0</v>
      </c>
      <c r="F22" s="26">
        <f>SUM(F8:F21)</f>
        <v>0</v>
      </c>
      <c r="G22" s="26">
        <f>SUM(G8:G21)</f>
        <v>0</v>
      </c>
      <c r="H22" s="26">
        <f>SUM(H8:H21)</f>
        <v>0</v>
      </c>
      <c r="I22" s="26">
        <f t="shared" si="8"/>
        <v>0</v>
      </c>
      <c r="J22" s="26">
        <f t="shared" si="8"/>
        <v>0</v>
      </c>
      <c r="K22" s="26">
        <f t="shared" si="8"/>
        <v>0</v>
      </c>
      <c r="L22" s="26">
        <f t="shared" si="8"/>
        <v>0</v>
      </c>
      <c r="M22" s="26">
        <f t="shared" si="8"/>
        <v>636.69999999999993</v>
      </c>
      <c r="N22" s="26">
        <f t="shared" si="8"/>
        <v>1467.7900000000002</v>
      </c>
      <c r="O22" s="26">
        <f t="shared" si="8"/>
        <v>0</v>
      </c>
      <c r="P22" s="26">
        <f t="shared" si="8"/>
        <v>0</v>
      </c>
      <c r="Q22" s="26">
        <f t="shared" si="8"/>
        <v>0</v>
      </c>
      <c r="R22" s="26">
        <f t="shared" si="8"/>
        <v>0</v>
      </c>
      <c r="S22" s="26">
        <f t="shared" si="8"/>
        <v>0</v>
      </c>
      <c r="T22" s="26">
        <f t="shared" si="8"/>
        <v>0</v>
      </c>
      <c r="U22" s="26">
        <f t="shared" si="8"/>
        <v>0</v>
      </c>
      <c r="V22" s="26">
        <f t="shared" si="8"/>
        <v>0</v>
      </c>
      <c r="W22" s="26">
        <f t="shared" si="8"/>
        <v>0</v>
      </c>
      <c r="X22" s="26">
        <f t="shared" si="8"/>
        <v>0</v>
      </c>
      <c r="Y22" s="26">
        <f t="shared" si="8"/>
        <v>250</v>
      </c>
      <c r="Z22" s="26">
        <f t="shared" si="8"/>
        <v>250</v>
      </c>
      <c r="AA22" s="26">
        <f t="shared" si="8"/>
        <v>1217.79</v>
      </c>
      <c r="AB22" s="26">
        <f t="shared" si="8"/>
        <v>386.7</v>
      </c>
      <c r="AC22" s="26">
        <f t="shared" si="8"/>
        <v>386.31</v>
      </c>
      <c r="AD22" s="26">
        <f t="shared" si="8"/>
        <v>0.39</v>
      </c>
      <c r="AE22" s="26">
        <f t="shared" si="8"/>
        <v>0</v>
      </c>
      <c r="AF22" s="26">
        <f t="shared" si="8"/>
        <v>854</v>
      </c>
      <c r="AG22" s="26">
        <f t="shared" si="8"/>
        <v>0</v>
      </c>
      <c r="AH22" s="26">
        <f t="shared" si="8"/>
        <v>363.79</v>
      </c>
      <c r="AI22" s="26">
        <f t="shared" si="8"/>
        <v>0</v>
      </c>
      <c r="AJ22" s="26">
        <f t="shared" si="8"/>
        <v>1217.79</v>
      </c>
      <c r="AK22" s="91">
        <f t="shared" si="8"/>
        <v>1217.79</v>
      </c>
      <c r="AL22" s="97">
        <f t="shared" si="8"/>
        <v>854</v>
      </c>
      <c r="AM22" s="26">
        <f t="shared" si="8"/>
        <v>0</v>
      </c>
      <c r="AN22" s="98">
        <f>SUM(AN8:AN21)</f>
        <v>0</v>
      </c>
      <c r="AO22" s="97">
        <f t="shared" si="8"/>
        <v>0</v>
      </c>
      <c r="AP22" s="26">
        <f t="shared" si="8"/>
        <v>0</v>
      </c>
      <c r="AQ22" s="26">
        <f t="shared" si="8"/>
        <v>330</v>
      </c>
      <c r="AR22" s="26">
        <f t="shared" si="8"/>
        <v>0</v>
      </c>
      <c r="AS22" s="26">
        <f>SUM(AS8:AS21)</f>
        <v>0</v>
      </c>
      <c r="AT22" s="26">
        <f>SUM(AT8:AT21)</f>
        <v>0</v>
      </c>
      <c r="AU22" s="26">
        <f>SUM(AU8:AU21)</f>
        <v>0</v>
      </c>
      <c r="AV22" s="91">
        <f t="shared" si="8"/>
        <v>33.79</v>
      </c>
      <c r="AW22" s="97">
        <f t="shared" si="8"/>
        <v>0</v>
      </c>
      <c r="AX22" s="26">
        <f t="shared" si="8"/>
        <v>0</v>
      </c>
      <c r="AY22" s="26">
        <f t="shared" si="8"/>
        <v>0</v>
      </c>
      <c r="AZ22" s="26">
        <f t="shared" si="8"/>
        <v>0</v>
      </c>
      <c r="BA22" s="26">
        <f t="shared" si="8"/>
        <v>0</v>
      </c>
      <c r="BB22" s="26">
        <f t="shared" si="8"/>
        <v>0</v>
      </c>
      <c r="BC22" s="26">
        <f t="shared" si="8"/>
        <v>0</v>
      </c>
      <c r="BD22" s="98">
        <f t="shared" si="8"/>
        <v>0</v>
      </c>
      <c r="BE22" s="92">
        <f t="shared" si="8"/>
        <v>3322.2799999999997</v>
      </c>
      <c r="BF22" s="26">
        <f t="shared" si="8"/>
        <v>3322.2799999999997</v>
      </c>
      <c r="BG22" s="20">
        <f t="shared" si="8"/>
        <v>0</v>
      </c>
      <c r="BH22" s="26">
        <f t="shared" si="8"/>
        <v>0</v>
      </c>
    </row>
    <row r="23" spans="1:60" s="21" customFormat="1" ht="13.5" thickBot="1" x14ac:dyDescent="0.25">
      <c r="A23" s="17"/>
      <c r="B23" s="18"/>
      <c r="C23" s="19" t="s">
        <v>345</v>
      </c>
      <c r="D23" s="26"/>
      <c r="E23" s="26">
        <f>IF((SUM(E$7,E$22)-(SUM(F$7,F$22))&lt;0),0)+IF((SUM(E$7,E$22)-(SUM(F$7,F$22))&gt;0),(SUM(E$7,E$22)-(SUM(F$7,F$22))))</f>
        <v>0</v>
      </c>
      <c r="F23" s="26">
        <f>IF((SUM(F$7,F$22)-(SUM(E$7,E$22))&lt;0),0)+IF((SUM(F$7,F$22)-(SUM(E$7,E$22))&gt;0),(SUM(F$7,F$22)-(SUM(E$7,E$22))))</f>
        <v>0</v>
      </c>
      <c r="G23" s="26">
        <f>IF((SUM(G$7,G$22)-(SUM(H$7,H$22))&lt;0),0)+IF((SUM(G$7,G$22)-(SUM(H$7,H$22))&gt;0),(SUM(G$7,G$22)-(SUM(H$7,H$22))))</f>
        <v>0</v>
      </c>
      <c r="H23" s="26">
        <f>IF((SUM(H$7,H$22)-(SUM(G$7,G$22))&lt;0),0)+IF((SUM(H$7,H$22)-(SUM(G$7,G$22))&gt;0),(SUM(H$7,H$22)-(SUM(G$7,G$22))))</f>
        <v>0</v>
      </c>
      <c r="I23" s="26">
        <f>IF((SUM(I$7,I$22)-(SUM(J$7,J$22))&lt;0),0)+IF((SUM(I$7,I$22)-(SUM(J$7,J$22))&gt;0),(SUM(I$7,I$22)-(SUM(J$7,J$22))))</f>
        <v>0</v>
      </c>
      <c r="J23" s="26">
        <f>IF((SUM(J$7,J$22)-(SUM(I$7,I$22))&lt;0),0)+IF((SUM(J$7,J$22)-(SUM(I$7,I$22))&gt;0),(SUM(J$7,J$22)-(SUM(I$7,I$22))))</f>
        <v>0</v>
      </c>
      <c r="K23" s="26">
        <f>IF((SUM(K$7,K$22)-(SUM(L$7,L$22))&lt;0),0)+IF((SUM(K$7,K$22)-(SUM(L$7,L$22))&gt;0),(SUM(K$7,K$22)-(SUM(L$7,L$22))))</f>
        <v>0</v>
      </c>
      <c r="L23" s="26">
        <f>IF((SUM(L$7,L$22)-(SUM(K$7,K$22))&lt;0),0)+IF((SUM(L$7,L$22)-(SUM(K$7,K$22))&gt;0),(SUM(L$7,L$22)-(SUM(K$7,K$22))))</f>
        <v>0</v>
      </c>
      <c r="M23" s="26">
        <f>IF((SUM(M$7,M$22)-(SUM(N$7,N$22))&lt;0),0)+IF((SUM(M$7,M$22)-(SUM(N$7,N$22))&gt;0),(SUM(M$7,M$22)-(SUM(N$7,N$22))))</f>
        <v>435.02999999999952</v>
      </c>
      <c r="N23" s="26">
        <f>IF((SUM(N$7,N$22)-(SUM(M$7,M$22))&lt;0),0)+IF((SUM(N$7,N$22)-(SUM(M$7,M$22))&gt;0),(SUM(N$7,N$22)-(SUM(M$7,M$22))))</f>
        <v>0</v>
      </c>
      <c r="O23" s="26">
        <f>IF((SUM(O$7,O$22)-(SUM(P$7,P$22))&lt;0),0)+IF((SUM(O$7,O$22)-(SUM(P$7,P$22))&gt;0),(SUM(O$7,O$22)-(SUM(P$7,P$22))))</f>
        <v>0</v>
      </c>
      <c r="P23" s="26">
        <f>IF((SUM(P$7,P$22)-(SUM(O$7,O$22))&lt;0),0)+IF((SUM(P$7,P$22)-(SUM(O$7,O$22))&gt;0),(SUM(P$7,P$22)-(SUM(O$7,O$22))))</f>
        <v>0</v>
      </c>
      <c r="Q23" s="26">
        <f>IF((SUM(Q$7,Q$22)-(SUM(R$7,R$22))&lt;0),0)+IF((SUM(Q$7,Q$22)-(SUM(R$7,R$22))&gt;0),(SUM(Q$7,Q$22)-(SUM(R$7,R$22))))</f>
        <v>0</v>
      </c>
      <c r="R23" s="26">
        <f>IF((SUM(R$7,R$22)-(SUM(Q$7,Q$22))&lt;0),0)+IF((SUM(R$7,R$22)-(SUM(Q$7,Q$22))&gt;0),(SUM(R$7,R$22)-(SUM(Q$7,Q$22))))</f>
        <v>0</v>
      </c>
      <c r="S23" s="26">
        <f>IF((SUM(S$7,S$22)-(SUM(T$7,T$22))&lt;0),0)+IF((SUM(S$7,S$22)-(SUM(T$7,T$22))&gt;0),(SUM(S$7,S$22)-(SUM(T$7,T$22))))</f>
        <v>0</v>
      </c>
      <c r="T23" s="26">
        <f>IF((SUM(T$7,T$22)-(SUM(S$7,S$22))&lt;0),0)+IF((SUM(T$7,T$22)-(SUM(S$7,S$22))&gt;0),(SUM(T$7,T$22)-(SUM(S$7,S$22))))</f>
        <v>0</v>
      </c>
      <c r="U23" s="26">
        <f>IF((SUM(U$7,U$22)-(SUM(V$7,V$22))&lt;0),0)+IF((SUM(U$7,U$22)-(SUM(V$7,V$22))&gt;0),(SUM(U$7,U$22)-(SUM(V$7,V$22))))</f>
        <v>0</v>
      </c>
      <c r="V23" s="26">
        <f>IF((SUM(V$7,V$22)-(SUM(U$7,U$22))&lt;0),0)+IF((SUM(V$7,V$22)-(SUM(U$7,U$22))&gt;0),(SUM(V$7,V$22)-(SUM(U$7,U$22))))</f>
        <v>0</v>
      </c>
      <c r="W23" s="26">
        <f>IF((SUM(W$7,W$22)-(SUM(X$7,X$22))&lt;0),0)+IF((SUM(W$7,W$22)-(SUM(X$7,X$22))&gt;0),(SUM(W$7,W$22)-(SUM(X$7,X$22))))</f>
        <v>0</v>
      </c>
      <c r="X23" s="26">
        <f>IF((SUM(X$7,X$22)-(SUM(W$7,W$22))&lt;0),0)+IF((SUM(X$7,X$22)-(SUM(W$7,W$22))&gt;0),(SUM(X$7,X$22)-(SUM(W$7,W$22))))</f>
        <v>0</v>
      </c>
      <c r="Y23" s="26">
        <f>IF((SUM(Y$7,Y$22)-(SUM(Z$7,Z$22))&lt;0),0)+IF((SUM(Y$7,Y$22)-(SUM(Z$7,Z$22))&gt;0),(SUM(Y$7,Y$22)-(SUM(Z$7,Z$22))))</f>
        <v>0</v>
      </c>
      <c r="Z23" s="26">
        <f>IF((SUM(Z$7,Z$22)-(SUM(Y$7,Y$22))&lt;0),0)+IF((SUM(Z$7,Z$22)-(SUM(Y$7,Y$22))&gt;0),(SUM(Z$7,Z$22)-(SUM(Y$7,Y$22))))</f>
        <v>0</v>
      </c>
      <c r="AA23" s="26">
        <f>IF((SUM(AA$7,AA$22)-(SUM(AB$7,AB$22))&lt;0),0)+IF((SUM(AA$7,AA$22)-(SUM(AB$7,AB$22))&gt;0),(SUM(AA$7,AA$22)-(SUM(AB$7,AB$22))))</f>
        <v>0</v>
      </c>
      <c r="AB23" s="26">
        <f>IF((SUM(AB$7,AB$22)-(SUM(AA$7,AA$22))&lt;0),0)+IF((SUM(AB$7,AB$22)-(SUM(AA$7,AA$22))&gt;0),(SUM(AB$7,AB$22)-(SUM(AA$7,AA$22))))</f>
        <v>435.02999999999975</v>
      </c>
      <c r="AC23" s="26">
        <f>AC7+AC22</f>
        <v>1853.4099999999999</v>
      </c>
      <c r="AD23" s="26">
        <f>AD7+AD22</f>
        <v>3.0800000000000005</v>
      </c>
      <c r="AE23" s="26">
        <f>AE7+AE22</f>
        <v>0</v>
      </c>
      <c r="AF23" s="26">
        <f>IF((SUM(AF$7,AF$22)-(SUM(AG$7,AG$22))&lt;0),0)+IF((SUM(AF$7,AF$22)-(SUM(AG$7,AG$22))&gt;0),(SUM(AF$7,AF$22)-(SUM(AG$7,AG$22))))</f>
        <v>1039</v>
      </c>
      <c r="AG23" s="26">
        <f>IF((SUM(AG$7,AG$22)-(SUM(AF$7,AF$22))&lt;0),0)+IF((SUM(AG$7,AG$22)-(SUM(AF$7,AF$22))&gt;0),(SUM(AG$7,AG$22)-(SUM(AF$7,AF$22))))</f>
        <v>0</v>
      </c>
      <c r="AH23" s="26">
        <f>IF((SUM(AH$7,AH$22)-(SUM(AI$7,AI$22))&lt;0),0)+IF((SUM(AH$7,AH$22)-(SUM(AI$7,AI$22))&gt;0),(SUM(AH$7,AH$22)-(SUM(AI$7,AI$22))))</f>
        <v>2087.19</v>
      </c>
      <c r="AI23" s="26">
        <f>IF((SUM(AI$7,AI$22)-(SUM(AH$7,AH$22))&lt;0),0)+IF((SUM(AI$7,AI$22)-(SUM(AH$7,AH$22))&gt;0),(SUM(AI$7,AI$22)-(SUM(AH$7,AH$22))))</f>
        <v>0</v>
      </c>
      <c r="AJ23" s="26">
        <f>IF((SUM(AJ$7,AJ$22)-(SUM(AK$7,AK$22))&lt;0),0)+IF((SUM(AJ$7,AJ$22)-(SUM(AK$7,AK$22))&gt;0),(SUM(AJ$7,AJ$22)-(SUM(AK$7,AK$22))))</f>
        <v>0</v>
      </c>
      <c r="AK23" s="91">
        <f>IF((SUM(AK$7,AK$22)-(SUM(AJ$7,AJ$22))&lt;0),0)+IF((SUM(AK$7,AK$22)-(SUM(AJ$7,AJ$22))&gt;0),(SUM(AK$7,AK$22)-(SUM(AJ$7,AJ$22))))</f>
        <v>0</v>
      </c>
      <c r="AL23" s="99">
        <f t="shared" ref="AL23:AV23" si="9">AL7+AL22</f>
        <v>1039</v>
      </c>
      <c r="AM23" s="100">
        <f t="shared" si="9"/>
        <v>0</v>
      </c>
      <c r="AN23" s="101">
        <f>AN7+AN22</f>
        <v>0</v>
      </c>
      <c r="AO23" s="99">
        <f t="shared" si="9"/>
        <v>0</v>
      </c>
      <c r="AP23" s="100">
        <f t="shared" si="9"/>
        <v>0</v>
      </c>
      <c r="AQ23" s="100">
        <f t="shared" si="9"/>
        <v>1850</v>
      </c>
      <c r="AR23" s="100">
        <f t="shared" si="9"/>
        <v>0</v>
      </c>
      <c r="AS23" s="100">
        <f>AS7+AS22</f>
        <v>0</v>
      </c>
      <c r="AT23" s="100">
        <f>AT7+AT22</f>
        <v>145</v>
      </c>
      <c r="AU23" s="100">
        <f>AU7+AU22</f>
        <v>0</v>
      </c>
      <c r="AV23" s="114">
        <f t="shared" si="9"/>
        <v>92.19</v>
      </c>
      <c r="AW23" s="99">
        <f>IF((SUM(AW$7,AW$22)-(SUM(AX$7,AX$22))&lt;0),0)+IF((SUM(AW$7,AW$22)-(SUM(AX$7,AX$22))&gt;0),(SUM(AW$7,AW$22)-(SUM(AX$7,AX$22))))</f>
        <v>0</v>
      </c>
      <c r="AX23" s="100">
        <f>IF((SUM(AX$7,AX$22)-(SUM(AW$7,AW$22))&lt;0),0)+IF((SUM(AX$7,AX$22)-(SUM(AW$7,AW$22))&gt;0),(SUM(AX$7,AX$22)-(SUM(AW$7,AW$22))))</f>
        <v>0</v>
      </c>
      <c r="AY23" s="100">
        <f>IF((SUM(AY$7,AY$22)-(SUM(AZ$7,AZ$22))&lt;0),0)+IF((SUM(AY$7,AY$22)-(SUM(AZ$7,AZ$22))&gt;0),(SUM(AY$7,AY$22)-(SUM(AZ$7,AZ$22))))</f>
        <v>0</v>
      </c>
      <c r="AZ23" s="100">
        <f>IF((SUM(AZ$7,AZ$22)-(SUM(AY$7,AY$22))&lt;0),0)+IF((SUM(AZ$7,AZ$22)-(SUM(AY$7,AY$22))&gt;0),(SUM(AZ$7,AZ$22)-(SUM(AY$7,AY$22))))</f>
        <v>0</v>
      </c>
      <c r="BA23" s="100">
        <f>BA7+BA22</f>
        <v>0</v>
      </c>
      <c r="BB23" s="100">
        <f>BB7+BB22</f>
        <v>0</v>
      </c>
      <c r="BC23" s="100">
        <f>BC7+BC22</f>
        <v>0</v>
      </c>
      <c r="BD23" s="101">
        <f>BD7+BD22</f>
        <v>0</v>
      </c>
      <c r="BE23" s="92">
        <f>SUM(E23,G23,I23,K23,M23,O23,Q23,S23,U23,W23,Y23,AA23,AJ23,AW23,AY23)</f>
        <v>435.02999999999952</v>
      </c>
      <c r="BF23" s="26">
        <f>SUM(F23,H23,J23,L23,N23,P23,R23,T23,V23,X23,Z23,AB23,AK23,AX23,AZ23)</f>
        <v>435.02999999999975</v>
      </c>
      <c r="BG23" s="20">
        <f>BG7-BG22</f>
        <v>0</v>
      </c>
      <c r="BH23" s="26">
        <f>BH7-BH22</f>
        <v>0</v>
      </c>
    </row>
    <row r="24" spans="1:60" x14ac:dyDescent="0.2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36">
        <f>BF23-BE23</f>
        <v>0</v>
      </c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</row>
    <row r="27" spans="1:60" x14ac:dyDescent="0.2">
      <c r="C27" s="1" t="s">
        <v>25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5" spans="3:3" x14ac:dyDescent="0.2">
      <c r="C35" s="1" t="s">
        <v>25</v>
      </c>
    </row>
  </sheetData>
  <mergeCells count="64">
    <mergeCell ref="Q4:R5"/>
    <mergeCell ref="AJ4:AK5"/>
    <mergeCell ref="W4:X5"/>
    <mergeCell ref="S4:T5"/>
    <mergeCell ref="AT4:AT5"/>
    <mergeCell ref="AV4:AV5"/>
    <mergeCell ref="AL6:AN6"/>
    <mergeCell ref="AO6:AV6"/>
    <mergeCell ref="K4:L5"/>
    <mergeCell ref="AA3:AB3"/>
    <mergeCell ref="AF4:AG4"/>
    <mergeCell ref="AF5:AG5"/>
    <mergeCell ref="AC3:AE3"/>
    <mergeCell ref="AF3:AI3"/>
    <mergeCell ref="AH5:AI5"/>
    <mergeCell ref="Y4:Z5"/>
    <mergeCell ref="AA4:AB5"/>
    <mergeCell ref="AC4:AC6"/>
    <mergeCell ref="AD4:AD6"/>
    <mergeCell ref="AE4:AE6"/>
    <mergeCell ref="AH4:AI4"/>
    <mergeCell ref="M4:N5"/>
    <mergeCell ref="O4:P5"/>
    <mergeCell ref="U4:V5"/>
    <mergeCell ref="AJ3:AK3"/>
    <mergeCell ref="Y3:Z3"/>
    <mergeCell ref="U3:V3"/>
    <mergeCell ref="W3:X3"/>
    <mergeCell ref="K3:L3"/>
    <mergeCell ref="M3:N3"/>
    <mergeCell ref="O3:P3"/>
    <mergeCell ref="S3:T3"/>
    <mergeCell ref="Q3:R3"/>
    <mergeCell ref="A3:A6"/>
    <mergeCell ref="B3:B6"/>
    <mergeCell ref="C3:C6"/>
    <mergeCell ref="D3:D6"/>
    <mergeCell ref="G3:H3"/>
    <mergeCell ref="I3:J3"/>
    <mergeCell ref="G4:H5"/>
    <mergeCell ref="I4:J5"/>
    <mergeCell ref="E3:F3"/>
    <mergeCell ref="E4:F5"/>
    <mergeCell ref="AL3:AV3"/>
    <mergeCell ref="AW3:AX3"/>
    <mergeCell ref="AY3:AZ3"/>
    <mergeCell ref="BA3:BD3"/>
    <mergeCell ref="BE3:BF5"/>
    <mergeCell ref="AL4:AL5"/>
    <mergeCell ref="AM4:AM5"/>
    <mergeCell ref="AU4:AU5"/>
    <mergeCell ref="AN4:AN5"/>
    <mergeCell ref="AO4:AO5"/>
    <mergeCell ref="AW4:AX5"/>
    <mergeCell ref="AP4:AP5"/>
    <mergeCell ref="AQ4:AQ5"/>
    <mergeCell ref="AR4:AR5"/>
    <mergeCell ref="AS4:AS5"/>
    <mergeCell ref="BB4:BB6"/>
    <mergeCell ref="BG3:BH5"/>
    <mergeCell ref="AY4:AZ5"/>
    <mergeCell ref="BA4:BA6"/>
    <mergeCell ref="BC4:BC6"/>
    <mergeCell ref="BD4:BD6"/>
  </mergeCells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6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7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8" name="Button 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9" name="Button 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0" name="Button 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1" name="Button 1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2" name="Button 1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3" name="Button 1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4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5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6" name="Button 1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7" name="Button 1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18" name="Button 1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19" name="Button 1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0" name="Button 1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1" name="Button 2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2" name="Button 2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3" name="Button 2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4" name="Button 2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5" name="Button 2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9"/>
  <sheetViews>
    <sheetView zoomScale="75" zoomScaleNormal="75" workbookViewId="0">
      <pane xSplit="4" ySplit="7" topLeftCell="AE8" activePane="bottomRight" state="frozen"/>
      <selection pane="topRight" activeCell="E1" sqref="E1"/>
      <selection pane="bottomLeft" activeCell="A7" sqref="A7"/>
      <selection pane="bottomRight" activeCell="AE12" sqref="AE12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60</v>
      </c>
      <c r="D1" s="22" t="s">
        <v>342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май!BB4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>
        <v>0.2</v>
      </c>
      <c r="AG5" s="341"/>
      <c r="AH5" s="340">
        <v>0.8</v>
      </c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ht="14.45" customHeight="1" x14ac:dyDescent="0.2">
      <c r="A7" s="85"/>
      <c r="B7" s="86"/>
      <c r="C7" s="87" t="s">
        <v>345</v>
      </c>
      <c r="D7" s="84"/>
      <c r="E7" s="84">
        <f>май!E23</f>
        <v>0</v>
      </c>
      <c r="F7" s="84">
        <f>май!F23</f>
        <v>0</v>
      </c>
      <c r="G7" s="84">
        <f>май!G23</f>
        <v>0</v>
      </c>
      <c r="H7" s="84">
        <f>май!H23</f>
        <v>0</v>
      </c>
      <c r="I7" s="84">
        <f>май!I23</f>
        <v>0</v>
      </c>
      <c r="J7" s="84">
        <f>май!J23</f>
        <v>0</v>
      </c>
      <c r="K7" s="84">
        <f>май!K23</f>
        <v>0</v>
      </c>
      <c r="L7" s="84">
        <f>май!L23</f>
        <v>0</v>
      </c>
      <c r="M7" s="84">
        <f>май!M23</f>
        <v>435.02999999999952</v>
      </c>
      <c r="N7" s="84">
        <f>май!N23</f>
        <v>0</v>
      </c>
      <c r="O7" s="84">
        <f>май!O23</f>
        <v>0</v>
      </c>
      <c r="P7" s="84">
        <f>май!P23</f>
        <v>0</v>
      </c>
      <c r="Q7" s="84">
        <f>май!Q23</f>
        <v>0</v>
      </c>
      <c r="R7" s="84">
        <f>май!R23</f>
        <v>0</v>
      </c>
      <c r="S7" s="84">
        <f>май!S23</f>
        <v>0</v>
      </c>
      <c r="T7" s="84">
        <f>май!T23</f>
        <v>0</v>
      </c>
      <c r="U7" s="84">
        <f>май!U23</f>
        <v>0</v>
      </c>
      <c r="V7" s="84">
        <f>май!V23</f>
        <v>0</v>
      </c>
      <c r="W7" s="84">
        <f>май!W23</f>
        <v>0</v>
      </c>
      <c r="X7" s="84">
        <f>май!X23</f>
        <v>0</v>
      </c>
      <c r="Y7" s="84">
        <f>май!Y23</f>
        <v>0</v>
      </c>
      <c r="Z7" s="84">
        <f>май!Z23</f>
        <v>0</v>
      </c>
      <c r="AA7" s="84">
        <f>май!AA23</f>
        <v>0</v>
      </c>
      <c r="AB7" s="84">
        <f>май!AB23</f>
        <v>435.02999999999975</v>
      </c>
      <c r="AC7" s="84">
        <f>май!AC23</f>
        <v>1853.4099999999999</v>
      </c>
      <c r="AD7" s="84">
        <f>май!AD23</f>
        <v>3.0800000000000005</v>
      </c>
      <c r="AE7" s="84">
        <f>май!AE23</f>
        <v>0</v>
      </c>
      <c r="AF7" s="84">
        <f>май!AF23</f>
        <v>1039</v>
      </c>
      <c r="AG7" s="84">
        <f>май!AG23</f>
        <v>0</v>
      </c>
      <c r="AH7" s="84">
        <f>май!AH23</f>
        <v>2087.19</v>
      </c>
      <c r="AI7" s="84">
        <f>май!AI23</f>
        <v>0</v>
      </c>
      <c r="AJ7" s="84">
        <f>май!AJ23</f>
        <v>0</v>
      </c>
      <c r="AK7" s="102">
        <f>май!AK23</f>
        <v>0</v>
      </c>
      <c r="AL7" s="104">
        <f>май!AL23</f>
        <v>1039</v>
      </c>
      <c r="AM7" s="84">
        <f>май!AM23</f>
        <v>0</v>
      </c>
      <c r="AN7" s="105">
        <f>май!AN23</f>
        <v>0</v>
      </c>
      <c r="AO7" s="104">
        <f>май!AO23</f>
        <v>0</v>
      </c>
      <c r="AP7" s="84">
        <f>май!AP23</f>
        <v>0</v>
      </c>
      <c r="AQ7" s="84">
        <f>май!AQ23</f>
        <v>1850</v>
      </c>
      <c r="AR7" s="84">
        <f>май!AR23</f>
        <v>0</v>
      </c>
      <c r="AS7" s="84">
        <f>май!AS23</f>
        <v>0</v>
      </c>
      <c r="AT7" s="84">
        <f>май!AT23</f>
        <v>145</v>
      </c>
      <c r="AU7" s="84">
        <f>май!AU23</f>
        <v>0</v>
      </c>
      <c r="AV7" s="102">
        <f>май!AV23</f>
        <v>92.19</v>
      </c>
      <c r="AW7" s="104">
        <f>май!AW23</f>
        <v>0</v>
      </c>
      <c r="AX7" s="84">
        <f>май!AX23</f>
        <v>0</v>
      </c>
      <c r="AY7" s="84">
        <f>май!AY23</f>
        <v>0</v>
      </c>
      <c r="AZ7" s="84">
        <f>май!AZ23</f>
        <v>0</v>
      </c>
      <c r="BA7" s="84">
        <f>май!BA23</f>
        <v>0</v>
      </c>
      <c r="BB7" s="84">
        <f>май!BB23</f>
        <v>0</v>
      </c>
      <c r="BC7" s="84">
        <f>май!BC23</f>
        <v>0</v>
      </c>
      <c r="BD7" s="105">
        <f>май!BD23</f>
        <v>0</v>
      </c>
      <c r="BE7" s="103">
        <f>май!BE23</f>
        <v>435.02999999999952</v>
      </c>
      <c r="BF7" s="84">
        <f>май!BF23</f>
        <v>435.02999999999975</v>
      </c>
      <c r="BG7" s="84">
        <f>май!BG23</f>
        <v>0</v>
      </c>
      <c r="BH7" s="84">
        <f>май!BH23</f>
        <v>0</v>
      </c>
    </row>
    <row r="8" spans="1:60" ht="18.75" customHeight="1" x14ac:dyDescent="0.2">
      <c r="A8" s="2">
        <v>1</v>
      </c>
      <c r="B8" s="3">
        <v>44348</v>
      </c>
      <c r="C8" s="4" t="s">
        <v>14</v>
      </c>
      <c r="D8" s="37">
        <v>11.7</v>
      </c>
      <c r="E8" s="27"/>
      <c r="F8" s="27"/>
      <c r="G8" s="27"/>
      <c r="H8" s="27"/>
      <c r="I8" s="27"/>
      <c r="J8" s="27"/>
      <c r="K8" s="27"/>
      <c r="L8" s="27"/>
      <c r="M8" s="27"/>
      <c r="N8" s="27">
        <v>11.7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</v>
      </c>
      <c r="AC8" s="31"/>
      <c r="AD8" s="31"/>
      <c r="AE8" s="31"/>
      <c r="AF8" s="31"/>
      <c r="AG8" s="32">
        <f>AC8*$AF$5</f>
        <v>0</v>
      </c>
      <c r="AH8" s="31"/>
      <c r="AI8" s="32">
        <f t="shared" ref="AI8:AI25" si="0">AC8*$AH$5</f>
        <v>0</v>
      </c>
      <c r="AJ8" s="30">
        <f t="shared" ref="AJ8:AJ19" si="1">SUM(AL8:AV8)</f>
        <v>11.7</v>
      </c>
      <c r="AK8" s="89"/>
      <c r="AL8" s="147"/>
      <c r="AM8" s="148"/>
      <c r="AN8" s="146"/>
      <c r="AO8" s="147"/>
      <c r="AP8" s="148"/>
      <c r="AQ8" s="148"/>
      <c r="AR8" s="148"/>
      <c r="AS8" s="148"/>
      <c r="AT8" s="148"/>
      <c r="AU8" s="149"/>
      <c r="AV8" s="149">
        <v>11.7</v>
      </c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146"/>
      <c r="BE8" s="115">
        <f t="shared" ref="BE8:BE25" si="3">SUM(E8,G8,I8,K8,M8,O8,Q8,S8,U8,W8,Y8,AA8,AJ8,AW8,AY8)</f>
        <v>11.7</v>
      </c>
      <c r="BF8" s="35">
        <f t="shared" ref="BF8:BF25" si="4">SUM(F8,H8,J8,L8,N8,P8,R8,T8,V8,X8,Z8,AB8,AK8,AX8,AZ8)</f>
        <v>11.7</v>
      </c>
      <c r="BG8" s="8"/>
      <c r="BH8" s="29"/>
    </row>
    <row r="9" spans="1:60" ht="18.75" customHeight="1" x14ac:dyDescent="0.2">
      <c r="A9" s="2">
        <v>2</v>
      </c>
      <c r="B9" s="6">
        <v>44348</v>
      </c>
      <c r="C9" s="4" t="s">
        <v>14</v>
      </c>
      <c r="D9" s="38">
        <v>0.01</v>
      </c>
      <c r="E9" s="28"/>
      <c r="F9" s="28"/>
      <c r="G9" s="28"/>
      <c r="H9" s="28"/>
      <c r="I9" s="28"/>
      <c r="J9" s="28"/>
      <c r="K9" s="28"/>
      <c r="L9" s="28"/>
      <c r="M9" s="28">
        <v>0.01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5" si="5">SUM(AF9,AH9)</f>
        <v>0</v>
      </c>
      <c r="AB9" s="30">
        <f>SUM(AC9:AE9)</f>
        <v>0.01</v>
      </c>
      <c r="AC9" s="33"/>
      <c r="AD9" s="33">
        <v>0.01</v>
      </c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150"/>
      <c r="AM9" s="140"/>
      <c r="AN9" s="145"/>
      <c r="AO9" s="150"/>
      <c r="AP9" s="140"/>
      <c r="AQ9" s="140"/>
      <c r="AR9" s="140"/>
      <c r="AS9" s="140"/>
      <c r="AT9" s="140"/>
      <c r="AU9" s="151"/>
      <c r="AV9" s="151"/>
      <c r="AW9" s="118"/>
      <c r="AX9" s="34"/>
      <c r="AY9" s="30">
        <f t="shared" si="2"/>
        <v>0</v>
      </c>
      <c r="AZ9" s="40"/>
      <c r="BA9" s="33"/>
      <c r="BB9" s="33"/>
      <c r="BC9" s="33"/>
      <c r="BD9" s="145"/>
      <c r="BE9" s="115">
        <f t="shared" si="3"/>
        <v>0.01</v>
      </c>
      <c r="BF9" s="35">
        <f t="shared" si="4"/>
        <v>0.01</v>
      </c>
      <c r="BG9" s="8"/>
      <c r="BH9" s="29"/>
    </row>
    <row r="10" spans="1:60" ht="18.75" customHeight="1" x14ac:dyDescent="0.2">
      <c r="A10" s="2">
        <v>3</v>
      </c>
      <c r="B10" s="6">
        <v>44348</v>
      </c>
      <c r="C10" s="4" t="s">
        <v>47</v>
      </c>
      <c r="D10" s="39">
        <v>13.6</v>
      </c>
      <c r="E10" s="29"/>
      <c r="F10" s="28"/>
      <c r="G10" s="29"/>
      <c r="H10" s="28"/>
      <c r="I10" s="29"/>
      <c r="J10" s="28"/>
      <c r="K10" s="28"/>
      <c r="L10" s="28"/>
      <c r="M10" s="28">
        <v>13.6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13.6</v>
      </c>
      <c r="AC10" s="33">
        <v>13.6</v>
      </c>
      <c r="AD10" s="33"/>
      <c r="AE10" s="33"/>
      <c r="AF10" s="31"/>
      <c r="AG10" s="32">
        <f t="shared" ref="AG10:AG25" si="7">AC10*$AF$5</f>
        <v>2.72</v>
      </c>
      <c r="AH10" s="31"/>
      <c r="AI10" s="32">
        <f t="shared" si="0"/>
        <v>10.88</v>
      </c>
      <c r="AJ10" s="30">
        <f t="shared" si="1"/>
        <v>0</v>
      </c>
      <c r="AK10" s="90"/>
      <c r="AL10" s="150"/>
      <c r="AM10" s="140"/>
      <c r="AN10" s="145"/>
      <c r="AO10" s="150"/>
      <c r="AP10" s="140"/>
      <c r="AQ10" s="140"/>
      <c r="AR10" s="140"/>
      <c r="AS10" s="140"/>
      <c r="AT10" s="140"/>
      <c r="AU10" s="151"/>
      <c r="AV10" s="151"/>
      <c r="AW10" s="118"/>
      <c r="AX10" s="34"/>
      <c r="AY10" s="30">
        <f t="shared" si="2"/>
        <v>0</v>
      </c>
      <c r="AZ10" s="40"/>
      <c r="BA10" s="33"/>
      <c r="BB10" s="33"/>
      <c r="BC10" s="33"/>
      <c r="BD10" s="145"/>
      <c r="BE10" s="115">
        <f t="shared" si="3"/>
        <v>13.6</v>
      </c>
      <c r="BF10" s="35">
        <f t="shared" si="4"/>
        <v>13.6</v>
      </c>
      <c r="BG10" s="8"/>
      <c r="BH10" s="29"/>
    </row>
    <row r="11" spans="1:60" ht="18.75" customHeight="1" x14ac:dyDescent="0.2">
      <c r="A11" s="2">
        <v>4</v>
      </c>
      <c r="B11" s="6">
        <v>44363</v>
      </c>
      <c r="C11" s="4" t="s">
        <v>47</v>
      </c>
      <c r="D11" s="37">
        <v>483.36</v>
      </c>
      <c r="E11" s="28"/>
      <c r="F11" s="28"/>
      <c r="G11" s="28"/>
      <c r="H11" s="28"/>
      <c r="I11" s="28"/>
      <c r="J11" s="28"/>
      <c r="K11" s="28"/>
      <c r="L11" s="28"/>
      <c r="M11" s="28">
        <v>483.36</v>
      </c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si="6"/>
        <v>483.36</v>
      </c>
      <c r="AC11" s="33">
        <v>483.36</v>
      </c>
      <c r="AD11" s="33"/>
      <c r="AE11" s="33"/>
      <c r="AF11" s="31"/>
      <c r="AG11" s="32">
        <f t="shared" si="7"/>
        <v>96.672000000000011</v>
      </c>
      <c r="AH11" s="31"/>
      <c r="AI11" s="32">
        <f t="shared" si="0"/>
        <v>386.68800000000005</v>
      </c>
      <c r="AJ11" s="30">
        <f t="shared" si="1"/>
        <v>0</v>
      </c>
      <c r="AK11" s="90"/>
      <c r="AL11" s="150"/>
      <c r="AM11" s="140"/>
      <c r="AN11" s="145"/>
      <c r="AO11" s="150"/>
      <c r="AP11" s="140"/>
      <c r="AQ11" s="140"/>
      <c r="AR11" s="140"/>
      <c r="AS11" s="140"/>
      <c r="AT11" s="140"/>
      <c r="AU11" s="151"/>
      <c r="AV11" s="151"/>
      <c r="AW11" s="118"/>
      <c r="AX11" s="34"/>
      <c r="AY11" s="30">
        <f t="shared" si="2"/>
        <v>0</v>
      </c>
      <c r="AZ11" s="40"/>
      <c r="BA11" s="33"/>
      <c r="BB11" s="140"/>
      <c r="BC11" s="140"/>
      <c r="BD11" s="145"/>
      <c r="BE11" s="115">
        <f t="shared" si="3"/>
        <v>483.36</v>
      </c>
      <c r="BF11" s="35">
        <f t="shared" si="4"/>
        <v>483.36</v>
      </c>
      <c r="BG11" s="8"/>
      <c r="BH11" s="29"/>
    </row>
    <row r="12" spans="1:60" ht="18.75" customHeight="1" x14ac:dyDescent="0.2">
      <c r="A12" s="2">
        <v>5</v>
      </c>
      <c r="B12" s="9">
        <v>44377</v>
      </c>
      <c r="C12" s="4" t="s">
        <v>14</v>
      </c>
      <c r="D12" s="38">
        <v>0.28000000000000003</v>
      </c>
      <c r="E12" s="28"/>
      <c r="F12" s="28"/>
      <c r="G12" s="28"/>
      <c r="H12" s="28"/>
      <c r="I12" s="28"/>
      <c r="J12" s="144"/>
      <c r="K12" s="144"/>
      <c r="L12" s="144"/>
      <c r="M12" s="144">
        <v>0.28000000000000003</v>
      </c>
      <c r="N12" s="144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0.28000000000000003</v>
      </c>
      <c r="AC12" s="33"/>
      <c r="AD12" s="33">
        <v>0.28000000000000003</v>
      </c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150"/>
      <c r="AM12" s="140"/>
      <c r="AN12" s="145"/>
      <c r="AO12" s="150"/>
      <c r="AP12" s="140"/>
      <c r="AQ12" s="140"/>
      <c r="AR12" s="140"/>
      <c r="AS12" s="140"/>
      <c r="AT12" s="140"/>
      <c r="AU12" s="151"/>
      <c r="AV12" s="151"/>
      <c r="AW12" s="118"/>
      <c r="AX12" s="34"/>
      <c r="AY12" s="30">
        <f t="shared" si="2"/>
        <v>0</v>
      </c>
      <c r="AZ12" s="40"/>
      <c r="BA12" s="33"/>
      <c r="BB12" s="140"/>
      <c r="BC12" s="140"/>
      <c r="BD12" s="145"/>
      <c r="BE12" s="115">
        <f t="shared" si="3"/>
        <v>0.28000000000000003</v>
      </c>
      <c r="BF12" s="35">
        <f t="shared" si="4"/>
        <v>0.28000000000000003</v>
      </c>
      <c r="BG12" s="8"/>
      <c r="BH12" s="29"/>
    </row>
    <row r="13" spans="1:60" ht="18.75" customHeight="1" x14ac:dyDescent="0.2">
      <c r="A13" s="2">
        <v>6</v>
      </c>
      <c r="B13" s="6">
        <v>44377</v>
      </c>
      <c r="C13" s="4" t="s">
        <v>57</v>
      </c>
      <c r="D13" s="38">
        <v>11.7</v>
      </c>
      <c r="E13" s="28"/>
      <c r="F13" s="28"/>
      <c r="G13" s="28"/>
      <c r="H13" s="28"/>
      <c r="I13" s="28"/>
      <c r="J13" s="144"/>
      <c r="K13" s="144"/>
      <c r="L13" s="144"/>
      <c r="M13" s="144"/>
      <c r="N13" s="144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11.7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>
        <v>11.7</v>
      </c>
      <c r="AI13" s="32">
        <f t="shared" si="0"/>
        <v>0</v>
      </c>
      <c r="AJ13" s="30">
        <f t="shared" si="1"/>
        <v>0</v>
      </c>
      <c r="AK13" s="90">
        <v>11.7</v>
      </c>
      <c r="AL13" s="150"/>
      <c r="AM13" s="140"/>
      <c r="AN13" s="145"/>
      <c r="AO13" s="150"/>
      <c r="AP13" s="140"/>
      <c r="AQ13" s="140"/>
      <c r="AR13" s="140"/>
      <c r="AS13" s="140"/>
      <c r="AT13" s="140"/>
      <c r="AU13" s="151"/>
      <c r="AV13" s="151"/>
      <c r="AW13" s="118"/>
      <c r="AX13" s="34"/>
      <c r="AY13" s="30">
        <f t="shared" si="2"/>
        <v>0</v>
      </c>
      <c r="AZ13" s="40"/>
      <c r="BA13" s="33"/>
      <c r="BB13" s="140"/>
      <c r="BC13" s="140"/>
      <c r="BD13" s="145"/>
      <c r="BE13" s="115">
        <f t="shared" si="3"/>
        <v>11.7</v>
      </c>
      <c r="BF13" s="35">
        <f t="shared" si="4"/>
        <v>11.7</v>
      </c>
      <c r="BG13" s="8"/>
      <c r="BH13" s="29"/>
    </row>
    <row r="14" spans="1:60" ht="18.75" customHeight="1" x14ac:dyDescent="0.2">
      <c r="A14" s="2">
        <v>7</v>
      </c>
      <c r="B14" s="6"/>
      <c r="C14" s="4"/>
      <c r="D14" s="38"/>
      <c r="E14" s="28"/>
      <c r="F14" s="28"/>
      <c r="G14" s="28"/>
      <c r="H14" s="28"/>
      <c r="I14" s="28"/>
      <c r="J14" s="144"/>
      <c r="K14" s="144"/>
      <c r="L14" s="144"/>
      <c r="M14" s="144"/>
      <c r="N14" s="144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0</v>
      </c>
      <c r="AK14" s="90"/>
      <c r="AL14" s="150"/>
      <c r="AM14" s="140"/>
      <c r="AN14" s="145"/>
      <c r="AO14" s="150"/>
      <c r="AP14" s="140"/>
      <c r="AQ14" s="140"/>
      <c r="AR14" s="140"/>
      <c r="AS14" s="140"/>
      <c r="AT14" s="140"/>
      <c r="AU14" s="151"/>
      <c r="AV14" s="151"/>
      <c r="AW14" s="118"/>
      <c r="AX14" s="34"/>
      <c r="AY14" s="30">
        <f t="shared" si="2"/>
        <v>0</v>
      </c>
      <c r="AZ14" s="40"/>
      <c r="BA14" s="33"/>
      <c r="BB14" s="140"/>
      <c r="BC14" s="140"/>
      <c r="BD14" s="145"/>
      <c r="BE14" s="115">
        <f t="shared" si="3"/>
        <v>0</v>
      </c>
      <c r="BF14" s="35">
        <f t="shared" si="4"/>
        <v>0</v>
      </c>
      <c r="BG14" s="8"/>
      <c r="BH14" s="29"/>
    </row>
    <row r="15" spans="1:60" ht="21.6" customHeight="1" x14ac:dyDescent="0.2">
      <c r="A15" s="2">
        <v>8</v>
      </c>
      <c r="B15" s="6"/>
      <c r="C15" s="4"/>
      <c r="D15" s="38"/>
      <c r="E15" s="28"/>
      <c r="F15" s="28"/>
      <c r="G15" s="28"/>
      <c r="H15" s="28"/>
      <c r="I15" s="28"/>
      <c r="J15" s="144"/>
      <c r="K15" s="144"/>
      <c r="L15" s="144"/>
      <c r="M15" s="144"/>
      <c r="N15" s="144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0</v>
      </c>
      <c r="AK15" s="90"/>
      <c r="AL15" s="150"/>
      <c r="AM15" s="140"/>
      <c r="AN15" s="145"/>
      <c r="AO15" s="150"/>
      <c r="AP15" s="140"/>
      <c r="AQ15" s="140"/>
      <c r="AR15" s="140"/>
      <c r="AS15" s="140"/>
      <c r="AT15" s="140"/>
      <c r="AU15" s="151"/>
      <c r="AV15" s="151"/>
      <c r="AW15" s="118"/>
      <c r="AX15" s="34"/>
      <c r="AY15" s="30">
        <f>SUM(BA15:BD15)</f>
        <v>0</v>
      </c>
      <c r="AZ15" s="40"/>
      <c r="BA15" s="33"/>
      <c r="BB15" s="140"/>
      <c r="BC15" s="140"/>
      <c r="BD15" s="145"/>
      <c r="BE15" s="115">
        <f t="shared" si="3"/>
        <v>0</v>
      </c>
      <c r="BF15" s="35">
        <f t="shared" si="4"/>
        <v>0</v>
      </c>
      <c r="BG15" s="8"/>
      <c r="BH15" s="29"/>
    </row>
    <row r="16" spans="1:60" ht="23.45" customHeight="1" x14ac:dyDescent="0.2">
      <c r="A16" s="2">
        <v>9</v>
      </c>
      <c r="B16" s="6"/>
      <c r="C16" s="4"/>
      <c r="D16" s="38"/>
      <c r="E16" s="28"/>
      <c r="F16" s="28"/>
      <c r="G16" s="28"/>
      <c r="H16" s="28"/>
      <c r="I16" s="28"/>
      <c r="J16" s="144"/>
      <c r="K16" s="144"/>
      <c r="L16" s="144"/>
      <c r="M16" s="144"/>
      <c r="N16" s="144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0</v>
      </c>
      <c r="AK16" s="90"/>
      <c r="AL16" s="150"/>
      <c r="AM16" s="140"/>
      <c r="AN16" s="145"/>
      <c r="AO16" s="150"/>
      <c r="AP16" s="140"/>
      <c r="AQ16" s="140"/>
      <c r="AR16" s="140"/>
      <c r="AS16" s="140"/>
      <c r="AT16" s="140"/>
      <c r="AU16" s="151"/>
      <c r="AV16" s="151"/>
      <c r="AW16" s="118"/>
      <c r="AX16" s="34"/>
      <c r="AY16" s="30">
        <f t="shared" si="2"/>
        <v>0</v>
      </c>
      <c r="AZ16" s="40"/>
      <c r="BA16" s="33"/>
      <c r="BB16" s="140"/>
      <c r="BC16" s="140"/>
      <c r="BD16" s="145"/>
      <c r="BE16" s="115">
        <f t="shared" si="3"/>
        <v>0</v>
      </c>
      <c r="BF16" s="35">
        <f t="shared" si="4"/>
        <v>0</v>
      </c>
      <c r="BG16" s="8"/>
      <c r="BH16" s="29"/>
    </row>
    <row r="17" spans="1:60" ht="18.75" customHeight="1" x14ac:dyDescent="0.2">
      <c r="A17" s="2">
        <v>10</v>
      </c>
      <c r="B17" s="6"/>
      <c r="C17" s="4"/>
      <c r="D17" s="38"/>
      <c r="E17" s="28"/>
      <c r="F17" s="28"/>
      <c r="G17" s="28"/>
      <c r="H17" s="28"/>
      <c r="I17" s="28"/>
      <c r="J17" s="144"/>
      <c r="K17" s="144"/>
      <c r="L17" s="144"/>
      <c r="M17" s="144"/>
      <c r="N17" s="144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150"/>
      <c r="AM17" s="140"/>
      <c r="AN17" s="145"/>
      <c r="AO17" s="150"/>
      <c r="AP17" s="140"/>
      <c r="AQ17" s="140"/>
      <c r="AR17" s="140"/>
      <c r="AS17" s="140"/>
      <c r="AT17" s="140"/>
      <c r="AU17" s="151"/>
      <c r="AV17" s="151"/>
      <c r="AW17" s="118"/>
      <c r="AX17" s="34"/>
      <c r="AY17" s="30">
        <f t="shared" si="2"/>
        <v>0</v>
      </c>
      <c r="AZ17" s="40"/>
      <c r="BA17" s="33"/>
      <c r="BB17" s="140"/>
      <c r="BC17" s="140"/>
      <c r="BD17" s="146"/>
      <c r="BE17" s="115">
        <f t="shared" si="3"/>
        <v>0</v>
      </c>
      <c r="BF17" s="35">
        <f t="shared" si="4"/>
        <v>0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144"/>
      <c r="K18" s="144"/>
      <c r="L18" s="144"/>
      <c r="M18" s="144"/>
      <c r="N18" s="144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150"/>
      <c r="AM18" s="140"/>
      <c r="AN18" s="145"/>
      <c r="AO18" s="150"/>
      <c r="AP18" s="140"/>
      <c r="AQ18" s="140"/>
      <c r="AR18" s="140"/>
      <c r="AS18" s="140"/>
      <c r="AT18" s="140"/>
      <c r="AU18" s="151"/>
      <c r="AV18" s="151"/>
      <c r="AW18" s="118"/>
      <c r="AX18" s="34"/>
      <c r="AY18" s="30">
        <f t="shared" si="2"/>
        <v>0</v>
      </c>
      <c r="AZ18" s="40"/>
      <c r="BA18" s="33"/>
      <c r="BB18" s="140"/>
      <c r="BC18" s="140"/>
      <c r="BD18" s="145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144"/>
      <c r="K19" s="144"/>
      <c r="L19" s="144"/>
      <c r="M19" s="144"/>
      <c r="N19" s="144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 t="shared" ref="AB19:AB25" si="8"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150"/>
      <c r="AM19" s="140"/>
      <c r="AN19" s="145"/>
      <c r="AO19" s="150"/>
      <c r="AP19" s="140"/>
      <c r="AQ19" s="140"/>
      <c r="AR19" s="140"/>
      <c r="AS19" s="140"/>
      <c r="AT19" s="140"/>
      <c r="AU19" s="151"/>
      <c r="AV19" s="151"/>
      <c r="AW19" s="118"/>
      <c r="AX19" s="34"/>
      <c r="AY19" s="30">
        <f t="shared" si="2"/>
        <v>0</v>
      </c>
      <c r="AZ19" s="40"/>
      <c r="BA19" s="33"/>
      <c r="BB19" s="140"/>
      <c r="BC19" s="140"/>
      <c r="BD19" s="145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144"/>
      <c r="K20" s="144"/>
      <c r="L20" s="144"/>
      <c r="M20" s="144"/>
      <c r="N20" s="144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 t="shared" si="8"/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 t="shared" ref="AJ20:AJ25" si="9">SUM(AL20:AV20)</f>
        <v>0</v>
      </c>
      <c r="AK20" s="90"/>
      <c r="AL20" s="150"/>
      <c r="AM20" s="140"/>
      <c r="AN20" s="145"/>
      <c r="AO20" s="150"/>
      <c r="AP20" s="140"/>
      <c r="AQ20" s="140"/>
      <c r="AR20" s="140"/>
      <c r="AS20" s="140"/>
      <c r="AT20" s="140"/>
      <c r="AU20" s="151"/>
      <c r="AV20" s="151"/>
      <c r="AW20" s="118"/>
      <c r="AX20" s="34"/>
      <c r="AY20" s="30">
        <f t="shared" ref="AY20:AY25" si="10">SUM(BA20:BD20)</f>
        <v>0</v>
      </c>
      <c r="AZ20" s="40"/>
      <c r="BA20" s="33"/>
      <c r="BB20" s="140"/>
      <c r="BC20" s="140"/>
      <c r="BD20" s="145"/>
      <c r="BE20" s="115">
        <f t="shared" si="3"/>
        <v>0</v>
      </c>
      <c r="BF20" s="35">
        <f t="shared" si="4"/>
        <v>0</v>
      </c>
      <c r="BG20" s="8"/>
      <c r="BH20" s="29"/>
    </row>
    <row r="21" spans="1:60" ht="19.149999999999999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144"/>
      <c r="K21" s="144"/>
      <c r="L21" s="144"/>
      <c r="M21" s="144"/>
      <c r="N21" s="144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 t="shared" si="8"/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 t="shared" si="9"/>
        <v>0</v>
      </c>
      <c r="AK21" s="90"/>
      <c r="AL21" s="150"/>
      <c r="AM21" s="140"/>
      <c r="AN21" s="145"/>
      <c r="AO21" s="150"/>
      <c r="AP21" s="140"/>
      <c r="AQ21" s="140"/>
      <c r="AR21" s="140"/>
      <c r="AS21" s="140"/>
      <c r="AT21" s="140"/>
      <c r="AU21" s="151"/>
      <c r="AV21" s="151"/>
      <c r="AW21" s="118"/>
      <c r="AX21" s="34"/>
      <c r="AY21" s="30">
        <f t="shared" si="10"/>
        <v>0</v>
      </c>
      <c r="AZ21" s="40"/>
      <c r="BA21" s="33"/>
      <c r="BB21" s="140"/>
      <c r="BC21" s="140"/>
      <c r="BD21" s="145"/>
      <c r="BE21" s="115">
        <f t="shared" si="3"/>
        <v>0</v>
      </c>
      <c r="BF21" s="35">
        <f t="shared" si="4"/>
        <v>0</v>
      </c>
      <c r="BG21" s="8"/>
      <c r="BH21" s="29"/>
    </row>
    <row r="22" spans="1:60" ht="19.149999999999999" customHeight="1" x14ac:dyDescent="0.2">
      <c r="A22" s="2">
        <v>15</v>
      </c>
      <c r="B22" s="6"/>
      <c r="C22" s="4"/>
      <c r="D22" s="38"/>
      <c r="E22" s="28"/>
      <c r="F22" s="28"/>
      <c r="G22" s="28"/>
      <c r="H22" s="28"/>
      <c r="I22" s="28"/>
      <c r="J22" s="144"/>
      <c r="K22" s="144"/>
      <c r="L22" s="144"/>
      <c r="M22" s="144"/>
      <c r="N22" s="144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 t="shared" si="5"/>
        <v>0</v>
      </c>
      <c r="AB22" s="30">
        <f t="shared" si="8"/>
        <v>0</v>
      </c>
      <c r="AC22" s="33"/>
      <c r="AD22" s="33"/>
      <c r="AE22" s="33"/>
      <c r="AF22" s="31"/>
      <c r="AG22" s="32">
        <f t="shared" si="7"/>
        <v>0</v>
      </c>
      <c r="AH22" s="31"/>
      <c r="AI22" s="32">
        <f t="shared" si="0"/>
        <v>0</v>
      </c>
      <c r="AJ22" s="30">
        <f t="shared" si="9"/>
        <v>0</v>
      </c>
      <c r="AK22" s="90"/>
      <c r="AL22" s="150"/>
      <c r="AM22" s="140"/>
      <c r="AN22" s="145"/>
      <c r="AO22" s="150"/>
      <c r="AP22" s="140"/>
      <c r="AQ22" s="140"/>
      <c r="AR22" s="140"/>
      <c r="AS22" s="140"/>
      <c r="AT22" s="140"/>
      <c r="AU22" s="151"/>
      <c r="AV22" s="151"/>
      <c r="AW22" s="118"/>
      <c r="AX22" s="34"/>
      <c r="AY22" s="30">
        <f t="shared" si="10"/>
        <v>0</v>
      </c>
      <c r="AZ22" s="40"/>
      <c r="BA22" s="33"/>
      <c r="BB22" s="140"/>
      <c r="BC22" s="140"/>
      <c r="BD22" s="145"/>
      <c r="BE22" s="115">
        <f t="shared" si="3"/>
        <v>0</v>
      </c>
      <c r="BF22" s="35">
        <f t="shared" si="4"/>
        <v>0</v>
      </c>
      <c r="BG22" s="8"/>
      <c r="BH22" s="29"/>
    </row>
    <row r="23" spans="1:60" ht="19.149999999999999" customHeight="1" x14ac:dyDescent="0.2">
      <c r="A23" s="2">
        <v>16</v>
      </c>
      <c r="B23" s="6"/>
      <c r="C23" s="4"/>
      <c r="D23" s="3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>
        <f t="shared" si="5"/>
        <v>0</v>
      </c>
      <c r="AB23" s="30">
        <f t="shared" si="8"/>
        <v>0</v>
      </c>
      <c r="AC23" s="33"/>
      <c r="AD23" s="33"/>
      <c r="AE23" s="33"/>
      <c r="AF23" s="31"/>
      <c r="AG23" s="32">
        <f>AC23*$AF$5</f>
        <v>0</v>
      </c>
      <c r="AH23" s="31"/>
      <c r="AI23" s="32">
        <f t="shared" si="0"/>
        <v>0</v>
      </c>
      <c r="AJ23" s="30">
        <f t="shared" si="9"/>
        <v>0</v>
      </c>
      <c r="AK23" s="90"/>
      <c r="AL23" s="150"/>
      <c r="AM23" s="140"/>
      <c r="AN23" s="145"/>
      <c r="AO23" s="150"/>
      <c r="AP23" s="140"/>
      <c r="AQ23" s="140"/>
      <c r="AR23" s="140"/>
      <c r="AS23" s="140"/>
      <c r="AT23" s="140"/>
      <c r="AU23" s="151"/>
      <c r="AV23" s="151"/>
      <c r="AW23" s="118"/>
      <c r="AX23" s="34"/>
      <c r="AY23" s="30">
        <f t="shared" si="10"/>
        <v>0</v>
      </c>
      <c r="AZ23" s="40"/>
      <c r="BA23" s="33"/>
      <c r="BB23" s="140"/>
      <c r="BC23" s="140"/>
      <c r="BD23" s="145"/>
      <c r="BE23" s="115">
        <f t="shared" si="3"/>
        <v>0</v>
      </c>
      <c r="BF23" s="35">
        <f t="shared" si="4"/>
        <v>0</v>
      </c>
      <c r="BG23" s="8"/>
      <c r="BH23" s="29"/>
    </row>
    <row r="24" spans="1:60" s="21" customFormat="1" x14ac:dyDescent="0.2">
      <c r="A24" s="2"/>
      <c r="B24" s="6"/>
      <c r="C24" s="4"/>
      <c r="D24" s="3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>
        <f t="shared" si="5"/>
        <v>0</v>
      </c>
      <c r="AB24" s="30">
        <f t="shared" si="8"/>
        <v>0</v>
      </c>
      <c r="AC24" s="33"/>
      <c r="AD24" s="33"/>
      <c r="AE24" s="33"/>
      <c r="AF24" s="31"/>
      <c r="AG24" s="32">
        <f>AC24*$AF$5</f>
        <v>0</v>
      </c>
      <c r="AH24" s="31"/>
      <c r="AI24" s="32">
        <f t="shared" si="0"/>
        <v>0</v>
      </c>
      <c r="AJ24" s="30">
        <f t="shared" si="9"/>
        <v>0</v>
      </c>
      <c r="AK24" s="90"/>
      <c r="AL24" s="95"/>
      <c r="AM24" s="33"/>
      <c r="AN24" s="96"/>
      <c r="AO24" s="95"/>
      <c r="AP24" s="33"/>
      <c r="AQ24" s="33"/>
      <c r="AR24" s="33"/>
      <c r="AS24" s="33"/>
      <c r="AT24" s="33"/>
      <c r="AU24" s="113"/>
      <c r="AV24" s="113"/>
      <c r="AW24" s="118"/>
      <c r="AX24" s="34"/>
      <c r="AY24" s="30">
        <f t="shared" si="10"/>
        <v>0</v>
      </c>
      <c r="AZ24" s="40"/>
      <c r="BA24" s="33"/>
      <c r="BB24" s="33"/>
      <c r="BC24" s="33"/>
      <c r="BD24" s="145"/>
      <c r="BE24" s="115">
        <f t="shared" si="3"/>
        <v>0</v>
      </c>
      <c r="BF24" s="35">
        <f t="shared" si="4"/>
        <v>0</v>
      </c>
      <c r="BG24" s="8"/>
      <c r="BH24" s="29"/>
    </row>
    <row r="25" spans="1:60" s="21" customFormat="1" x14ac:dyDescent="0.2">
      <c r="A25" s="2"/>
      <c r="B25" s="6"/>
      <c r="C25" s="4"/>
      <c r="D25" s="3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>
        <f t="shared" si="5"/>
        <v>0</v>
      </c>
      <c r="AB25" s="30">
        <f t="shared" si="8"/>
        <v>0</v>
      </c>
      <c r="AC25" s="33"/>
      <c r="AD25" s="33"/>
      <c r="AE25" s="33"/>
      <c r="AF25" s="31"/>
      <c r="AG25" s="32">
        <f t="shared" si="7"/>
        <v>0</v>
      </c>
      <c r="AH25" s="31"/>
      <c r="AI25" s="32">
        <f t="shared" si="0"/>
        <v>0</v>
      </c>
      <c r="AJ25" s="30">
        <f t="shared" si="9"/>
        <v>0</v>
      </c>
      <c r="AK25" s="90"/>
      <c r="AL25" s="95"/>
      <c r="AM25" s="33"/>
      <c r="AN25" s="96"/>
      <c r="AO25" s="95"/>
      <c r="AP25" s="33"/>
      <c r="AQ25" s="33"/>
      <c r="AR25" s="33"/>
      <c r="AS25" s="33"/>
      <c r="AT25" s="33"/>
      <c r="AU25" s="113"/>
      <c r="AV25" s="113"/>
      <c r="AW25" s="118"/>
      <c r="AX25" s="34"/>
      <c r="AY25" s="30">
        <f t="shared" si="10"/>
        <v>0</v>
      </c>
      <c r="AZ25" s="40"/>
      <c r="BA25" s="33"/>
      <c r="BB25" s="33"/>
      <c r="BC25" s="33"/>
      <c r="BD25" s="145"/>
      <c r="BE25" s="115">
        <f t="shared" si="3"/>
        <v>0</v>
      </c>
      <c r="BF25" s="35">
        <f t="shared" si="4"/>
        <v>0</v>
      </c>
      <c r="BG25" s="8"/>
      <c r="BH25" s="29"/>
    </row>
    <row r="26" spans="1:60" x14ac:dyDescent="0.2">
      <c r="A26" s="17"/>
      <c r="B26" s="18"/>
      <c r="C26" s="19" t="s">
        <v>15</v>
      </c>
      <c r="D26" s="26">
        <f t="shared" ref="D26:AG26" si="11">SUM(D8:D25)</f>
        <v>520.65</v>
      </c>
      <c r="E26" s="26">
        <f t="shared" si="11"/>
        <v>0</v>
      </c>
      <c r="F26" s="26">
        <f t="shared" si="11"/>
        <v>0</v>
      </c>
      <c r="G26" s="26">
        <f t="shared" si="11"/>
        <v>0</v>
      </c>
      <c r="H26" s="26">
        <f t="shared" si="11"/>
        <v>0</v>
      </c>
      <c r="I26" s="26">
        <f t="shared" si="11"/>
        <v>0</v>
      </c>
      <c r="J26" s="26">
        <f t="shared" si="11"/>
        <v>0</v>
      </c>
      <c r="K26" s="26">
        <f t="shared" si="11"/>
        <v>0</v>
      </c>
      <c r="L26" s="26">
        <f t="shared" si="11"/>
        <v>0</v>
      </c>
      <c r="M26" s="26">
        <f t="shared" si="11"/>
        <v>497.25</v>
      </c>
      <c r="N26" s="26">
        <f t="shared" si="11"/>
        <v>11.7</v>
      </c>
      <c r="O26" s="26">
        <f t="shared" si="11"/>
        <v>0</v>
      </c>
      <c r="P26" s="26">
        <f t="shared" si="11"/>
        <v>0</v>
      </c>
      <c r="Q26" s="26">
        <f t="shared" si="11"/>
        <v>0</v>
      </c>
      <c r="R26" s="26">
        <f t="shared" si="11"/>
        <v>0</v>
      </c>
      <c r="S26" s="26">
        <f t="shared" si="11"/>
        <v>0</v>
      </c>
      <c r="T26" s="26">
        <f t="shared" si="11"/>
        <v>0</v>
      </c>
      <c r="U26" s="26">
        <f t="shared" si="11"/>
        <v>0</v>
      </c>
      <c r="V26" s="26">
        <f t="shared" si="11"/>
        <v>0</v>
      </c>
      <c r="W26" s="26">
        <f t="shared" si="11"/>
        <v>0</v>
      </c>
      <c r="X26" s="26">
        <f t="shared" si="11"/>
        <v>0</v>
      </c>
      <c r="Y26" s="26">
        <f t="shared" si="11"/>
        <v>0</v>
      </c>
      <c r="Z26" s="26">
        <f t="shared" si="11"/>
        <v>0</v>
      </c>
      <c r="AA26" s="26">
        <f t="shared" si="11"/>
        <v>11.7</v>
      </c>
      <c r="AB26" s="26">
        <f t="shared" si="11"/>
        <v>497.25</v>
      </c>
      <c r="AC26" s="26">
        <f t="shared" si="11"/>
        <v>496.96000000000004</v>
      </c>
      <c r="AD26" s="26">
        <f t="shared" si="11"/>
        <v>0.29000000000000004</v>
      </c>
      <c r="AE26" s="26">
        <f t="shared" si="11"/>
        <v>0</v>
      </c>
      <c r="AF26" s="26">
        <f t="shared" si="11"/>
        <v>0</v>
      </c>
      <c r="AG26" s="26">
        <f t="shared" si="11"/>
        <v>99.39200000000001</v>
      </c>
      <c r="AH26" s="26">
        <f t="shared" ref="AH26:BH26" si="12">SUM(AH8:AH25)</f>
        <v>11.7</v>
      </c>
      <c r="AI26" s="26">
        <f t="shared" si="12"/>
        <v>397.56800000000004</v>
      </c>
      <c r="AJ26" s="26">
        <f t="shared" si="12"/>
        <v>11.7</v>
      </c>
      <c r="AK26" s="26">
        <f t="shared" si="12"/>
        <v>11.7</v>
      </c>
      <c r="AL26" s="26">
        <f t="shared" si="12"/>
        <v>0</v>
      </c>
      <c r="AM26" s="26">
        <f t="shared" si="12"/>
        <v>0</v>
      </c>
      <c r="AN26" s="26">
        <f t="shared" si="12"/>
        <v>0</v>
      </c>
      <c r="AO26" s="26">
        <f t="shared" si="12"/>
        <v>0</v>
      </c>
      <c r="AP26" s="26">
        <f t="shared" si="12"/>
        <v>0</v>
      </c>
      <c r="AQ26" s="26">
        <f t="shared" si="12"/>
        <v>0</v>
      </c>
      <c r="AR26" s="26">
        <f t="shared" si="12"/>
        <v>0</v>
      </c>
      <c r="AS26" s="26">
        <f t="shared" si="12"/>
        <v>0</v>
      </c>
      <c r="AT26" s="26">
        <f t="shared" si="12"/>
        <v>0</v>
      </c>
      <c r="AU26" s="26">
        <f t="shared" si="12"/>
        <v>0</v>
      </c>
      <c r="AV26" s="26">
        <f t="shared" si="12"/>
        <v>11.7</v>
      </c>
      <c r="AW26" s="26">
        <f t="shared" si="12"/>
        <v>0</v>
      </c>
      <c r="AX26" s="26">
        <f t="shared" si="12"/>
        <v>0</v>
      </c>
      <c r="AY26" s="26">
        <f t="shared" si="12"/>
        <v>0</v>
      </c>
      <c r="AZ26" s="26">
        <f t="shared" si="12"/>
        <v>0</v>
      </c>
      <c r="BA26" s="26">
        <f t="shared" si="12"/>
        <v>0</v>
      </c>
      <c r="BB26" s="26">
        <f t="shared" si="12"/>
        <v>0</v>
      </c>
      <c r="BC26" s="26">
        <f t="shared" si="12"/>
        <v>0</v>
      </c>
      <c r="BD26" s="26">
        <f t="shared" si="12"/>
        <v>0</v>
      </c>
      <c r="BE26" s="26">
        <f t="shared" si="12"/>
        <v>520.65</v>
      </c>
      <c r="BF26" s="26">
        <f t="shared" si="12"/>
        <v>520.65</v>
      </c>
      <c r="BG26" s="26">
        <f t="shared" si="12"/>
        <v>0</v>
      </c>
      <c r="BH26" s="26">
        <f t="shared" si="12"/>
        <v>0</v>
      </c>
    </row>
    <row r="27" spans="1:60" ht="13.5" thickBot="1" x14ac:dyDescent="0.25">
      <c r="A27" s="17"/>
      <c r="B27" s="18"/>
      <c r="C27" s="19" t="s">
        <v>346</v>
      </c>
      <c r="D27" s="26"/>
      <c r="E27" s="26">
        <f>IF((SUM(E$7,E$26)-(SUM(F$7,F$26))&lt;0),0)+IF((SUM(E$7,E$26)-(SUM(F$7,F$26))&gt;0),(SUM(E$7,E$26)-(SUM(F$7,F$26))))</f>
        <v>0</v>
      </c>
      <c r="F27" s="26">
        <f>IF((SUM(F$7,F$26)-(SUM(E$7,E$26))&lt;0),0)+IF((SUM(F$7,F$26)-(SUM(E$7,E$26))&gt;0),(SUM(F$7,F$26)-(SUM(E$7,E$26))))</f>
        <v>0</v>
      </c>
      <c r="G27" s="26">
        <f>IF((SUM(G$7,G$26)-(SUM(H$7,H$26))&lt;0),0)+IF((SUM(G$7,G$26)-(SUM(H$7,H$26))&gt;0),(SUM(G$7,G$26)-(SUM(H$7,H$26))))</f>
        <v>0</v>
      </c>
      <c r="H27" s="26">
        <f>IF((SUM(H$7,H$26)-(SUM(G$7,G$26))&lt;0),0)+IF((SUM(H$7,H$26)-(SUM(G$7,G$26))&gt;0),(SUM(H$7,H$26)-(SUM(G$7,G$26))))</f>
        <v>0</v>
      </c>
      <c r="I27" s="26">
        <f>IF((SUM(I$7,I$26)-(SUM(J$7,J$26))&lt;0),0)+IF((SUM(I$7,I$26)-(SUM(J$7,J$26))&gt;0),(SUM(I$7,I$26)-(SUM(J$7,J$26))))</f>
        <v>0</v>
      </c>
      <c r="J27" s="26">
        <f>IF((SUM(J$7,J$26)-(SUM(I$7,I$26))&lt;0),0)+IF((SUM(J$7,J$26)-(SUM(I$7,I$26))&gt;0),(SUM(J$7,J$26)-(SUM(I$7,I$26))))</f>
        <v>0</v>
      </c>
      <c r="K27" s="26">
        <f>IF((SUM(K$7,K$26)-(SUM(L$7,L$26))&lt;0),0)+IF((SUM(K$7,K$26)-(SUM(L$7,L$26))&gt;0),(SUM(K$7,K$26)-(SUM(L$7,L$26))))</f>
        <v>0</v>
      </c>
      <c r="L27" s="26">
        <f>IF((SUM(L$7,L$26)-(SUM(K$7,K$26))&lt;0),0)+IF((SUM(L$7,L$26)-(SUM(K$7,K$26))&gt;0),(SUM(L$7,L$26)-(SUM(K$7,K$26))))</f>
        <v>0</v>
      </c>
      <c r="M27" s="26">
        <f>IF((SUM(M$7,M$26)-(SUM(N$7,N$26))&lt;0),0)+IF((SUM(M$7,M$26)-(SUM(N$7,N$26))&gt;0),(SUM(M$7,M$26)-(SUM(N$7,N$26))))</f>
        <v>920.57999999999947</v>
      </c>
      <c r="N27" s="26">
        <f>IF((SUM(N$7,N$26)-(SUM(M$7,M$26))&lt;0),0)+IF((SUM(N$7,N$26)-(SUM(M$7,M$26))&gt;0),(SUM(N$7,N$26)-(SUM(M$7,M$26))))</f>
        <v>0</v>
      </c>
      <c r="O27" s="26">
        <f>IF((SUM(O$7,O$26)-(SUM(P$7,P$26))&lt;0),0)+IF((SUM(O$7,O$26)-(SUM(P$7,P$26))&gt;0),(SUM(O$7,O$26)-(SUM(P$7,P$26))))</f>
        <v>0</v>
      </c>
      <c r="P27" s="26">
        <f>IF((SUM(P$7,P$26)-(SUM(O$7,O$26))&lt;0),0)+IF((SUM(P$7,P$26)-(SUM(O$7,O$26))&gt;0),(SUM(P$7,P$26)-(SUM(O$7,O$26))))</f>
        <v>0</v>
      </c>
      <c r="Q27" s="26">
        <f>IF((SUM(Q$7,Q$26)-(SUM(R$7,R$26))&lt;0),0)+IF((SUM(Q$7,Q$26)-(SUM(R$7,R$26))&gt;0),(SUM(Q$7,Q$26)-(SUM(R$7,R$26))))</f>
        <v>0</v>
      </c>
      <c r="R27" s="26">
        <f>IF((SUM(R$7,R$26)-(SUM(Q$7,Q$26))&lt;0),0)+IF((SUM(R$7,R$26)-(SUM(Q$7,Q$26))&gt;0),(SUM(R$7,R$26)-(SUM(Q$7,Q$26))))</f>
        <v>0</v>
      </c>
      <c r="S27" s="26">
        <f>IF((SUM(S$7,S$26)-(SUM(T$7,T$26))&lt;0),0)+IF((SUM(S$7,S$26)-(SUM(T$7,T$26))&gt;0),(SUM(S$7,S$26)-(SUM(T$7,T$26))))</f>
        <v>0</v>
      </c>
      <c r="T27" s="26">
        <f>IF((SUM(T$7,T$26)-(SUM(S$7,S$26))&lt;0),0)+IF((SUM(T$7,T$26)-(SUM(S$7,S$26))&gt;0),(SUM(T$7,T$26)-(SUM(S$7,S$26))))</f>
        <v>0</v>
      </c>
      <c r="U27" s="26">
        <f>IF((SUM(U$7,U$26)-(SUM(V$7,V$26))&lt;0),0)+IF((SUM(U$7,U$26)-(SUM(V$7,V$26))&gt;0),(SUM(U$7,U$26)-(SUM(V$7,V$26))))</f>
        <v>0</v>
      </c>
      <c r="V27" s="26">
        <f>IF((SUM(V$7,V$26)-(SUM(U$7,U$26))&lt;0),0)+IF((SUM(V$7,V$26)-(SUM(U$7,U$26))&gt;0),(SUM(V$7,V$26)-(SUM(U$7,U$26))))</f>
        <v>0</v>
      </c>
      <c r="W27" s="26">
        <f>IF((SUM(W$7,W$26)-(SUM(X$7,X$26))&lt;0),0)+IF((SUM(W$7,W$26)-(SUM(X$7,X$26))&gt;0),(SUM(W$7,W$26)-(SUM(X$7,X$26))))</f>
        <v>0</v>
      </c>
      <c r="X27" s="26">
        <f>IF((SUM(X$7,X$26)-(SUM(W$7,W$26))&lt;0),0)+IF((SUM(X$7,X$26)-(SUM(W$7,W$26))&gt;0),(SUM(X$7,X$26)-(SUM(W$7,W$26))))</f>
        <v>0</v>
      </c>
      <c r="Y27" s="26">
        <f>IF((SUM(Y$7,Y$26)-(SUM(Z$7,Z$26))&lt;0),0)+IF((SUM(Y$7,Y$26)-(SUM(Z$7,Z$26))&gt;0),(SUM(Y$7,Y$26)-(SUM(Z$7,Z$26))))</f>
        <v>0</v>
      </c>
      <c r="Z27" s="26">
        <f>IF((SUM(Z$7,Z$26)-(SUM(Y$7,Y$26))&lt;0),0)+IF((SUM(Z$7,Z$26)-(SUM(Y$7,Y$26))&gt;0),(SUM(Z$7,Z$26)-(SUM(Y$7,Y$26))))</f>
        <v>0</v>
      </c>
      <c r="AA27" s="26">
        <f>IF((SUM(AA$7,AA$26)-(SUM(AB$7,AB$26))&lt;0),0)+IF((SUM(AA$7,AA$26)-(SUM(AB$7,AB$26))&gt;0),(SUM(AA$7,AA$26)-(SUM(AB$7,AB$26))))</f>
        <v>0</v>
      </c>
      <c r="AB27" s="26">
        <f>IF((SUM(AB$7,AB$26)-(SUM(AA$7,AA$26))&lt;0),0)+IF((SUM(AB$7,AB$26)-(SUM(AA$7,AA$26))&gt;0),(SUM(AB$7,AB$26)-(SUM(AA$7,AA$26))))</f>
        <v>920.5799999999997</v>
      </c>
      <c r="AC27" s="26">
        <f>AC7+AC26</f>
        <v>2350.37</v>
      </c>
      <c r="AD27" s="26">
        <f>AD7+AD26</f>
        <v>3.3700000000000006</v>
      </c>
      <c r="AE27" s="26">
        <f>AE7+AE26</f>
        <v>0</v>
      </c>
      <c r="AF27" s="26">
        <f>IF((SUM(AF$7,AF$26)-(SUM(AG$7,AG$26))&lt;0),0)+IF((SUM(AF$7,AF$26)-(SUM(AG$7,AG$26))&gt;0),(SUM(AF$7,AF$26)-(SUM(AG$7,AG$26))))</f>
        <v>939.60799999999995</v>
      </c>
      <c r="AG27" s="26">
        <f>IF((SUM(AG$7,AG$26)-(SUM(AF$7,AF$26))&lt;0),0)+IF((SUM(AG$7,AG$26)-(SUM(AF$7,AF$26))&gt;0),(SUM(AG$7,AG$26)-(SUM(AF$7,AF$26))))</f>
        <v>0</v>
      </c>
      <c r="AH27" s="26">
        <f>IF((SUM(AH$7,AH$26)-(SUM(AI$7,AI$26))&lt;0),0)+IF((SUM(AH$7,AH$26)-(SUM(AI$7,AI$26))&gt;0),(SUM(AH$7,AH$26)-(SUM(AI$7,AI$26))))</f>
        <v>1701.3219999999999</v>
      </c>
      <c r="AI27" s="26">
        <f>IF((SUM(AI$7,AI$26)-(SUM(AH$7,AH$26))&lt;0),0)+IF((SUM(AI$7,AI$26)-(SUM(AH$7,AH$26))&gt;0),(SUM(AI$7,AI$26)-(SUM(AH$7,AH$26))))</f>
        <v>0</v>
      </c>
      <c r="AJ27" s="26">
        <f>IF((SUM(AJ$7,AJ$26)-(SUM(AK$7,AK$26))&lt;0),0)+IF((SUM(AJ$7,AJ$26)-(SUM(AK$7,AK$26))&gt;0),(SUM(AJ$7,AJ$26)-(SUM(AK$7,AK$26))))</f>
        <v>0</v>
      </c>
      <c r="AK27" s="91">
        <f>IF((SUM(AK$7,AK$26)-(SUM(AJ$7,AJ$26))&lt;0),0)+IF((SUM(AK$7,AK$26)-(SUM(AJ$7,AJ$26))&gt;0),(SUM(AK$7,AK$26)-(SUM(AJ$7,AJ$26))))</f>
        <v>0</v>
      </c>
      <c r="AL27" s="99">
        <f t="shared" ref="AL27:AV27" si="13">AL7+AL26</f>
        <v>1039</v>
      </c>
      <c r="AM27" s="100">
        <f t="shared" si="13"/>
        <v>0</v>
      </c>
      <c r="AN27" s="101">
        <f t="shared" si="13"/>
        <v>0</v>
      </c>
      <c r="AO27" s="99">
        <f t="shared" si="13"/>
        <v>0</v>
      </c>
      <c r="AP27" s="100">
        <f t="shared" si="13"/>
        <v>0</v>
      </c>
      <c r="AQ27" s="100">
        <f t="shared" si="13"/>
        <v>1850</v>
      </c>
      <c r="AR27" s="100">
        <f t="shared" si="13"/>
        <v>0</v>
      </c>
      <c r="AS27" s="100">
        <f t="shared" si="13"/>
        <v>0</v>
      </c>
      <c r="AT27" s="100">
        <f t="shared" si="13"/>
        <v>145</v>
      </c>
      <c r="AU27" s="100">
        <f t="shared" si="13"/>
        <v>0</v>
      </c>
      <c r="AV27" s="100">
        <f t="shared" si="13"/>
        <v>103.89</v>
      </c>
      <c r="AW27" s="99">
        <f>IF((SUM(AW$7,AW$26)-(SUM(AX$7,AX$26))&lt;0),0)+IF((SUM(AW$7,AW$26)-(SUM(AX$7,AX$26))&gt;0),(SUM(AW$7,AW$26)-(SUM(AX$7,AX$26))))</f>
        <v>0</v>
      </c>
      <c r="AX27" s="100">
        <f>IF((SUM(AX$7,AX$26)-(SUM(AW$7,AW$26))&lt;0),0)+IF((SUM(AX$7,AX$26)-(SUM(AW$7,AW$26))&gt;0),(SUM(AX$7,AX$26)-(SUM(AW$7,AW$26))))</f>
        <v>0</v>
      </c>
      <c r="AY27" s="100">
        <f>IF((SUM(AY$7,AY$26)-(SUM(AZ$7,AZ$26))&lt;0),0)+IF((SUM(AY$7,AY$26)-(SUM(AZ$7,AZ$26))&gt;0),(SUM(AY$7,AY$26)-(SUM(AZ$7,AZ$26))))</f>
        <v>0</v>
      </c>
      <c r="AZ27" s="100">
        <f>IF((SUM(AZ$7,AZ$26)-(SUM(AY$7,AY$26))&lt;0),0)+IF((SUM(AZ$7,AZ$26)-(SUM(AY$7,AY$26))&gt;0),(SUM(AZ$7,AZ$26)-(SUM(AY$7,AY$26))))</f>
        <v>0</v>
      </c>
      <c r="BA27" s="100">
        <f>BA7+BA26</f>
        <v>0</v>
      </c>
      <c r="BB27" s="100">
        <f>BB7+BB26</f>
        <v>0</v>
      </c>
      <c r="BC27" s="100">
        <f>BC7+BC26</f>
        <v>0</v>
      </c>
      <c r="BD27" s="101">
        <f>BD7+BD26</f>
        <v>0</v>
      </c>
      <c r="BE27" s="92">
        <f>SUM(E27,G27,I27,K27,M27,O27,Q27,S27,U27,W27,Y27,AA27,AJ27,AW27,AY27)</f>
        <v>920.57999999999947</v>
      </c>
      <c r="BF27" s="26">
        <f>SUM(F27,H27,J27,L27,N27,P27,R27,T27,V27,X27,Z27,AB27,AK27,AX27,AZ27)</f>
        <v>920.5799999999997</v>
      </c>
      <c r="BG27" s="20">
        <f>BG7-BG26</f>
        <v>0</v>
      </c>
      <c r="BH27" s="26">
        <f>BH7-BH26</f>
        <v>0</v>
      </c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36">
        <f>BF27-BE27</f>
        <v>0</v>
      </c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C31" s="1" t="s">
        <v>25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2" spans="1:60" x14ac:dyDescent="0.2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</row>
    <row r="33" spans="3:60" x14ac:dyDescent="0.2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</row>
    <row r="34" spans="3:60" x14ac:dyDescent="0.2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</row>
    <row r="39" spans="3:60" x14ac:dyDescent="0.2">
      <c r="C39" s="1" t="s">
        <v>25</v>
      </c>
    </row>
  </sheetData>
  <mergeCells count="64">
    <mergeCell ref="Y4:Z5"/>
    <mergeCell ref="AA4:AB5"/>
    <mergeCell ref="W4:X5"/>
    <mergeCell ref="AF5:AG5"/>
    <mergeCell ref="K4:L5"/>
    <mergeCell ref="M4:N5"/>
    <mergeCell ref="O4:P5"/>
    <mergeCell ref="AF4:AG4"/>
    <mergeCell ref="AJ3:AK3"/>
    <mergeCell ref="AU4:AU5"/>
    <mergeCell ref="AT4:AT5"/>
    <mergeCell ref="AV4:AV5"/>
    <mergeCell ref="AO4:AO5"/>
    <mergeCell ref="AP4:AP5"/>
    <mergeCell ref="AQ4:AQ5"/>
    <mergeCell ref="AS4:AS5"/>
    <mergeCell ref="AR4:A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AO6:AV6"/>
    <mergeCell ref="I4:J5"/>
    <mergeCell ref="Y3:Z3"/>
    <mergeCell ref="K3:L3"/>
    <mergeCell ref="M3:N3"/>
    <mergeCell ref="O3:P3"/>
    <mergeCell ref="S3:T3"/>
    <mergeCell ref="AL3:AV3"/>
    <mergeCell ref="AA3:AB3"/>
    <mergeCell ref="U3:V3"/>
    <mergeCell ref="AC3:AE3"/>
    <mergeCell ref="AF3:AI3"/>
    <mergeCell ref="AL4:AL5"/>
    <mergeCell ref="AM4:AM5"/>
    <mergeCell ref="AL6:AN6"/>
    <mergeCell ref="AN4:AN5"/>
    <mergeCell ref="AJ4:AK5"/>
    <mergeCell ref="AH5:AI5"/>
    <mergeCell ref="AC4:AC6"/>
    <mergeCell ref="AD4:AD6"/>
    <mergeCell ref="AE4:AE6"/>
    <mergeCell ref="AH4:AI4"/>
    <mergeCell ref="S4:T5"/>
    <mergeCell ref="Q3:R3"/>
    <mergeCell ref="Q4:R5"/>
    <mergeCell ref="U4:V5"/>
    <mergeCell ref="W3:X3"/>
    <mergeCell ref="AW4:AX5"/>
    <mergeCell ref="BB4:BB6"/>
    <mergeCell ref="BE3:BF5"/>
    <mergeCell ref="BG3:BH5"/>
    <mergeCell ref="BA3:BD3"/>
    <mergeCell ref="BA4:BA6"/>
    <mergeCell ref="BC4:BC6"/>
    <mergeCell ref="BD4:BD6"/>
    <mergeCell ref="AY3:AZ3"/>
    <mergeCell ref="AW3:AX3"/>
    <mergeCell ref="AY4:AZ5"/>
  </mergeCells>
  <dataValidations count="1">
    <dataValidation type="list" allowBlank="1" showInputMessage="1" showErrorMessage="1" sqref="C8:C25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4" r:id="rId4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5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27</xdr:row>
                    <xdr:rowOff>142875</xdr:rowOff>
                  </from>
                  <to>
                    <xdr:col>1</xdr:col>
                    <xdr:colOff>647700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6" name="Button 1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7" name="Button 1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8" name="Button 1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9" name="Button 1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10" name="Button 1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11" name="Button 2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12" name="Button 2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13" name="Button 2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14" name="Button 2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5"/>
  <sheetViews>
    <sheetView zoomScale="75" zoomScaleNormal="75" workbookViewId="0">
      <pane xSplit="4" ySplit="7" topLeftCell="AE8" activePane="bottomRight" state="frozen"/>
      <selection pane="topRight" activeCell="E1" sqref="E1"/>
      <selection pane="bottomLeft" activeCell="A7" sqref="A7"/>
      <selection pane="bottomRight" activeCell="AE14" sqref="AE14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8554687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61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июнь!BB4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346</v>
      </c>
      <c r="D7" s="84"/>
      <c r="E7" s="84">
        <f>июнь!E27</f>
        <v>0</v>
      </c>
      <c r="F7" s="84">
        <f>июнь!F27</f>
        <v>0</v>
      </c>
      <c r="G7" s="84">
        <f>июнь!G27</f>
        <v>0</v>
      </c>
      <c r="H7" s="84">
        <f>июнь!H27</f>
        <v>0</v>
      </c>
      <c r="I7" s="84">
        <f>июнь!I27</f>
        <v>0</v>
      </c>
      <c r="J7" s="84">
        <f>июнь!J27</f>
        <v>0</v>
      </c>
      <c r="K7" s="84">
        <f>июнь!K27</f>
        <v>0</v>
      </c>
      <c r="L7" s="84">
        <f>июнь!L27</f>
        <v>0</v>
      </c>
      <c r="M7" s="84">
        <f>июнь!M27</f>
        <v>920.57999999999947</v>
      </c>
      <c r="N7" s="84">
        <f>июнь!N27</f>
        <v>0</v>
      </c>
      <c r="O7" s="84">
        <f>июнь!O27</f>
        <v>0</v>
      </c>
      <c r="P7" s="84">
        <f>июнь!P27</f>
        <v>0</v>
      </c>
      <c r="Q7" s="84">
        <f>июнь!Q27</f>
        <v>0</v>
      </c>
      <c r="R7" s="84">
        <f>июнь!R27</f>
        <v>0</v>
      </c>
      <c r="S7" s="84">
        <f>июнь!S27</f>
        <v>0</v>
      </c>
      <c r="T7" s="84">
        <f>июнь!T27</f>
        <v>0</v>
      </c>
      <c r="U7" s="84">
        <f>июнь!U27</f>
        <v>0</v>
      </c>
      <c r="V7" s="84">
        <f>июнь!V27</f>
        <v>0</v>
      </c>
      <c r="W7" s="84">
        <f>июнь!W27</f>
        <v>0</v>
      </c>
      <c r="X7" s="84">
        <f>июнь!X27</f>
        <v>0</v>
      </c>
      <c r="Y7" s="84">
        <f>июнь!Y27</f>
        <v>0</v>
      </c>
      <c r="Z7" s="84">
        <f>июнь!Z27</f>
        <v>0</v>
      </c>
      <c r="AA7" s="84">
        <f>июнь!AA27</f>
        <v>0</v>
      </c>
      <c r="AB7" s="84">
        <f>июнь!AB27</f>
        <v>920.5799999999997</v>
      </c>
      <c r="AC7" s="84">
        <f>июнь!AC27</f>
        <v>2350.37</v>
      </c>
      <c r="AD7" s="84">
        <f>июнь!AD27</f>
        <v>3.3700000000000006</v>
      </c>
      <c r="AE7" s="84">
        <f>июнь!AE27</f>
        <v>0</v>
      </c>
      <c r="AF7" s="84">
        <f>июнь!AF27</f>
        <v>939.60799999999995</v>
      </c>
      <c r="AG7" s="84">
        <f>июнь!AG27</f>
        <v>0</v>
      </c>
      <c r="AH7" s="84">
        <f>июнь!AH27</f>
        <v>1701.3219999999999</v>
      </c>
      <c r="AI7" s="84">
        <f>июнь!AI27</f>
        <v>0</v>
      </c>
      <c r="AJ7" s="84">
        <f>июнь!AJ27</f>
        <v>0</v>
      </c>
      <c r="AK7" s="102">
        <f>июнь!AK27</f>
        <v>0</v>
      </c>
      <c r="AL7" s="104">
        <f>июнь!AL27</f>
        <v>1039</v>
      </c>
      <c r="AM7" s="84">
        <f>июнь!AM27</f>
        <v>0</v>
      </c>
      <c r="AN7" s="105">
        <f>июнь!AN27</f>
        <v>0</v>
      </c>
      <c r="AO7" s="104">
        <f>июнь!AO27</f>
        <v>0</v>
      </c>
      <c r="AP7" s="84">
        <f>июнь!AP27</f>
        <v>0</v>
      </c>
      <c r="AQ7" s="84">
        <f>июнь!AQ27</f>
        <v>1850</v>
      </c>
      <c r="AR7" s="84">
        <f>июнь!AR27</f>
        <v>0</v>
      </c>
      <c r="AS7" s="84">
        <f>июнь!AS27</f>
        <v>0</v>
      </c>
      <c r="AT7" s="84">
        <f>июнь!AT27</f>
        <v>145</v>
      </c>
      <c r="AU7" s="84">
        <f>июнь!AU27</f>
        <v>0</v>
      </c>
      <c r="AV7" s="102">
        <f>июнь!AV27</f>
        <v>103.89</v>
      </c>
      <c r="AW7" s="104">
        <f>июнь!AW27</f>
        <v>0</v>
      </c>
      <c r="AX7" s="84">
        <f>июнь!AX27</f>
        <v>0</v>
      </c>
      <c r="AY7" s="84">
        <f>июнь!AY27</f>
        <v>0</v>
      </c>
      <c r="AZ7" s="84">
        <f>июнь!AZ27</f>
        <v>0</v>
      </c>
      <c r="BA7" s="84">
        <f>июнь!BA27</f>
        <v>0</v>
      </c>
      <c r="BB7" s="84">
        <f>июнь!BB27</f>
        <v>0</v>
      </c>
      <c r="BC7" s="84">
        <f>июнь!BC27</f>
        <v>0</v>
      </c>
      <c r="BD7" s="105">
        <f>июнь!BD27</f>
        <v>0</v>
      </c>
      <c r="BE7" s="103">
        <f>июнь!BE27</f>
        <v>920.57999999999947</v>
      </c>
      <c r="BF7" s="84">
        <f>июнь!BF27</f>
        <v>920.5799999999997</v>
      </c>
      <c r="BG7" s="84">
        <f>июнь!BG27</f>
        <v>0</v>
      </c>
      <c r="BH7" s="84">
        <f>июнь!BH27</f>
        <v>0</v>
      </c>
    </row>
    <row r="8" spans="1:60" ht="18.75" customHeight="1" x14ac:dyDescent="0.2">
      <c r="A8" s="2">
        <v>1</v>
      </c>
      <c r="B8" s="3">
        <v>44378</v>
      </c>
      <c r="C8" s="4" t="s">
        <v>47</v>
      </c>
      <c r="D8" s="38">
        <v>26.3</v>
      </c>
      <c r="E8" s="27"/>
      <c r="F8" s="27"/>
      <c r="G8" s="27"/>
      <c r="H8" s="27"/>
      <c r="I8" s="27"/>
      <c r="J8" s="27"/>
      <c r="K8" s="27"/>
      <c r="L8" s="27"/>
      <c r="M8" s="27">
        <v>26.3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26.3</v>
      </c>
      <c r="AC8" s="31">
        <v>26.3</v>
      </c>
      <c r="AD8" s="31"/>
      <c r="AE8" s="31"/>
      <c r="AF8" s="31"/>
      <c r="AG8" s="32">
        <f>AC8*$AF$5</f>
        <v>0</v>
      </c>
      <c r="AH8" s="31"/>
      <c r="AI8" s="32">
        <f t="shared" ref="AI8:AI21" si="0">AC8*$AH$5</f>
        <v>0</v>
      </c>
      <c r="AJ8" s="30">
        <f t="shared" ref="AJ8:AJ19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1" si="3">SUM(E8,G8,I8,K8,M8,O8,Q8,S8,U8,W8,Y8,AA8,AJ8,AW8,AY8)</f>
        <v>26.3</v>
      </c>
      <c r="BF8" s="35">
        <f t="shared" ref="BF8:BF21" si="4">SUM(F8,H8,J8,L8,N8,P8,R8,T8,V8,X8,Z8,AB8,AK8,AX8,AZ8)</f>
        <v>26.3</v>
      </c>
      <c r="BG8" s="8"/>
      <c r="BH8" s="29"/>
    </row>
    <row r="9" spans="1:60" ht="18.75" customHeight="1" x14ac:dyDescent="0.2">
      <c r="A9" s="2">
        <v>2</v>
      </c>
      <c r="B9" s="6">
        <v>44379</v>
      </c>
      <c r="C9" s="4" t="s">
        <v>14</v>
      </c>
      <c r="D9" s="37">
        <v>7.66</v>
      </c>
      <c r="E9" s="28"/>
      <c r="F9" s="28"/>
      <c r="G9" s="28"/>
      <c r="H9" s="28"/>
      <c r="I9" s="28"/>
      <c r="J9" s="28"/>
      <c r="K9" s="28"/>
      <c r="L9" s="28"/>
      <c r="M9" s="28"/>
      <c r="N9" s="28">
        <v>7.66</v>
      </c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1" si="5">SUM(AF9,AH9)</f>
        <v>0</v>
      </c>
      <c r="AB9" s="30">
        <f>SUM(AC9:AE9)</f>
        <v>0</v>
      </c>
      <c r="AC9" s="33"/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7.66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>
        <v>7.66</v>
      </c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7.66</v>
      </c>
      <c r="BF9" s="35">
        <f t="shared" si="4"/>
        <v>7.66</v>
      </c>
      <c r="BG9" s="8"/>
      <c r="BH9" s="29"/>
    </row>
    <row r="10" spans="1:60" ht="18.75" customHeight="1" x14ac:dyDescent="0.2">
      <c r="A10" s="2">
        <v>3</v>
      </c>
      <c r="B10" s="9">
        <v>44379</v>
      </c>
      <c r="C10" s="4" t="s">
        <v>14</v>
      </c>
      <c r="D10" s="38">
        <v>11.7</v>
      </c>
      <c r="E10" s="29"/>
      <c r="F10" s="28"/>
      <c r="G10" s="29"/>
      <c r="H10" s="28"/>
      <c r="I10" s="29"/>
      <c r="J10" s="28"/>
      <c r="K10" s="28"/>
      <c r="L10" s="28"/>
      <c r="M10" s="28"/>
      <c r="N10" s="28">
        <v>11.7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0</v>
      </c>
      <c r="AC10" s="33"/>
      <c r="AD10" s="33"/>
      <c r="AE10" s="33"/>
      <c r="AF10" s="31"/>
      <c r="AG10" s="32">
        <f t="shared" ref="AG10:AG21" si="7">AC10*$AF$5</f>
        <v>0</v>
      </c>
      <c r="AH10" s="31"/>
      <c r="AI10" s="32">
        <f t="shared" si="0"/>
        <v>0</v>
      </c>
      <c r="AJ10" s="30">
        <f t="shared" si="1"/>
        <v>11.7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>
        <v>11.7</v>
      </c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11.7</v>
      </c>
      <c r="BF10" s="35">
        <f t="shared" si="4"/>
        <v>11.7</v>
      </c>
      <c r="BG10" s="8"/>
      <c r="BH10" s="29"/>
    </row>
    <row r="11" spans="1:60" ht="18.75" customHeight="1" x14ac:dyDescent="0.2">
      <c r="A11" s="2">
        <v>4</v>
      </c>
      <c r="B11" s="6">
        <v>44379</v>
      </c>
      <c r="C11" s="4" t="s">
        <v>51</v>
      </c>
      <c r="D11" s="38">
        <v>383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383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383</v>
      </c>
      <c r="AK11" s="90"/>
      <c r="AL11" s="95">
        <v>238</v>
      </c>
      <c r="AM11" s="33"/>
      <c r="AN11" s="96"/>
      <c r="AO11" s="95"/>
      <c r="AP11" s="33"/>
      <c r="AQ11" s="33"/>
      <c r="AR11" s="33"/>
      <c r="AS11" s="33"/>
      <c r="AT11" s="33">
        <v>145</v>
      </c>
      <c r="AU11" s="113"/>
      <c r="AV11" s="113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383</v>
      </c>
      <c r="BF11" s="35">
        <f t="shared" si="4"/>
        <v>383</v>
      </c>
      <c r="BG11" s="8"/>
      <c r="BH11" s="29"/>
    </row>
    <row r="12" spans="1:60" ht="18.75" customHeight="1" x14ac:dyDescent="0.2">
      <c r="A12" s="2">
        <v>5</v>
      </c>
      <c r="B12" s="9">
        <v>44379</v>
      </c>
      <c r="C12" s="4" t="s">
        <v>47</v>
      </c>
      <c r="D12" s="38">
        <v>449.22</v>
      </c>
      <c r="E12" s="28"/>
      <c r="F12" s="28"/>
      <c r="G12" s="28"/>
      <c r="H12" s="28"/>
      <c r="I12" s="28"/>
      <c r="J12" s="28"/>
      <c r="K12" s="28"/>
      <c r="L12" s="28"/>
      <c r="M12" s="28">
        <v>449.22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449.22</v>
      </c>
      <c r="AC12" s="33">
        <v>449.22</v>
      </c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449.22</v>
      </c>
      <c r="BF12" s="35">
        <f t="shared" si="4"/>
        <v>449.22</v>
      </c>
      <c r="BG12" s="8"/>
      <c r="BH12" s="29"/>
    </row>
    <row r="13" spans="1:60" ht="18.75" customHeight="1" x14ac:dyDescent="0.2">
      <c r="A13" s="2">
        <v>6</v>
      </c>
      <c r="B13" s="6">
        <v>44385</v>
      </c>
      <c r="C13" s="4" t="s">
        <v>364</v>
      </c>
      <c r="D13" s="38">
        <v>50.5</v>
      </c>
      <c r="E13" s="28"/>
      <c r="F13" s="28"/>
      <c r="G13" s="28"/>
      <c r="H13" s="28"/>
      <c r="I13" s="28"/>
      <c r="J13" s="28"/>
      <c r="K13" s="28"/>
      <c r="L13" s="28"/>
      <c r="M13" s="28"/>
      <c r="N13" s="28">
        <v>50.5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50.5</v>
      </c>
      <c r="AK13" s="90"/>
      <c r="AL13" s="95"/>
      <c r="AM13" s="33"/>
      <c r="AN13" s="96"/>
      <c r="AO13" s="95"/>
      <c r="AP13" s="33"/>
      <c r="AQ13" s="33"/>
      <c r="AR13" s="33"/>
      <c r="AS13" s="33">
        <v>50.5</v>
      </c>
      <c r="AT13" s="33"/>
      <c r="AU13" s="113"/>
      <c r="AV13" s="113"/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50.5</v>
      </c>
      <c r="BF13" s="35">
        <f t="shared" si="4"/>
        <v>50.5</v>
      </c>
      <c r="BG13" s="8"/>
      <c r="BH13" s="29"/>
    </row>
    <row r="14" spans="1:60" ht="18.75" customHeight="1" x14ac:dyDescent="0.2">
      <c r="A14" s="2">
        <v>7</v>
      </c>
      <c r="B14" s="9">
        <v>44407</v>
      </c>
      <c r="C14" s="4" t="s">
        <v>14</v>
      </c>
      <c r="D14" s="38">
        <v>0.4</v>
      </c>
      <c r="E14" s="28"/>
      <c r="F14" s="28"/>
      <c r="G14" s="28"/>
      <c r="H14" s="28"/>
      <c r="I14" s="28"/>
      <c r="J14" s="28"/>
      <c r="K14" s="28"/>
      <c r="L14" s="28"/>
      <c r="M14" s="28">
        <v>0.4</v>
      </c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0.4</v>
      </c>
      <c r="AC14" s="33"/>
      <c r="AD14" s="33">
        <v>0.4</v>
      </c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0</v>
      </c>
      <c r="AK14" s="90"/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0.4</v>
      </c>
      <c r="BF14" s="35">
        <f t="shared" si="4"/>
        <v>0.4</v>
      </c>
      <c r="BG14" s="8"/>
      <c r="BH14" s="29"/>
    </row>
    <row r="15" spans="1:60" ht="18.75" customHeight="1" x14ac:dyDescent="0.2">
      <c r="A15" s="2">
        <v>8</v>
      </c>
      <c r="B15" s="6">
        <v>44407</v>
      </c>
      <c r="C15" s="4" t="s">
        <v>47</v>
      </c>
      <c r="D15" s="38">
        <v>14.63</v>
      </c>
      <c r="E15" s="28"/>
      <c r="F15" s="28"/>
      <c r="G15" s="28"/>
      <c r="H15" s="28"/>
      <c r="I15" s="28"/>
      <c r="J15" s="28"/>
      <c r="K15" s="28"/>
      <c r="L15" s="28"/>
      <c r="M15" s="28">
        <v>14.63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14.63</v>
      </c>
      <c r="AC15" s="33">
        <v>14.63</v>
      </c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14.63</v>
      </c>
      <c r="BF15" s="35">
        <f t="shared" si="4"/>
        <v>14.63</v>
      </c>
      <c r="BG15" s="8"/>
      <c r="BH15" s="29"/>
    </row>
    <row r="16" spans="1:60" ht="18.75" customHeight="1" x14ac:dyDescent="0.2">
      <c r="A16" s="2">
        <v>9</v>
      </c>
      <c r="B16" s="6">
        <v>44408</v>
      </c>
      <c r="C16" s="4" t="s">
        <v>57</v>
      </c>
      <c r="D16" s="38">
        <v>452.86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452.86</v>
      </c>
      <c r="AB16" s="30">
        <f t="shared" si="6"/>
        <v>0</v>
      </c>
      <c r="AC16" s="33"/>
      <c r="AD16" s="33"/>
      <c r="AE16" s="33"/>
      <c r="AF16" s="31">
        <v>238</v>
      </c>
      <c r="AG16" s="32">
        <f t="shared" si="7"/>
        <v>0</v>
      </c>
      <c r="AH16" s="31">
        <v>214.86</v>
      </c>
      <c r="AI16" s="32">
        <f t="shared" si="0"/>
        <v>0</v>
      </c>
      <c r="AJ16" s="30">
        <f t="shared" si="1"/>
        <v>0</v>
      </c>
      <c r="AK16" s="90">
        <v>452.86</v>
      </c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452.86</v>
      </c>
      <c r="BF16" s="35">
        <f t="shared" si="4"/>
        <v>452.86</v>
      </c>
      <c r="BG16" s="8"/>
      <c r="BH16" s="29"/>
    </row>
    <row r="17" spans="1:60" ht="18.75" customHeight="1" x14ac:dyDescent="0.2">
      <c r="A17" s="2">
        <v>10</v>
      </c>
      <c r="B17" s="6"/>
      <c r="C17" s="4"/>
      <c r="D17" s="3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4"/>
      <c r="BE17" s="115">
        <f t="shared" si="3"/>
        <v>0</v>
      </c>
      <c r="BF17" s="35">
        <f t="shared" si="4"/>
        <v>0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>SUM(AL20:AV20)</f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>SUM(BA20:BD20)</f>
        <v>0</v>
      </c>
      <c r="AZ20" s="40"/>
      <c r="BA20" s="33"/>
      <c r="BB20" s="33"/>
      <c r="BC20" s="140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17"/>
      <c r="B22" s="18"/>
      <c r="C22" s="19" t="s">
        <v>15</v>
      </c>
      <c r="D22" s="26">
        <f t="shared" ref="D22:AI22" si="8">SUM(D8:D21)</f>
        <v>1396.27</v>
      </c>
      <c r="E22" s="26">
        <f t="shared" si="8"/>
        <v>0</v>
      </c>
      <c r="F22" s="26">
        <f t="shared" si="8"/>
        <v>0</v>
      </c>
      <c r="G22" s="26">
        <f t="shared" si="8"/>
        <v>0</v>
      </c>
      <c r="H22" s="26">
        <f t="shared" si="8"/>
        <v>0</v>
      </c>
      <c r="I22" s="26">
        <f t="shared" si="8"/>
        <v>0</v>
      </c>
      <c r="J22" s="26">
        <f t="shared" si="8"/>
        <v>0</v>
      </c>
      <c r="K22" s="26">
        <f t="shared" si="8"/>
        <v>0</v>
      </c>
      <c r="L22" s="26">
        <f t="shared" si="8"/>
        <v>0</v>
      </c>
      <c r="M22" s="26">
        <f t="shared" si="8"/>
        <v>490.55</v>
      </c>
      <c r="N22" s="26">
        <f t="shared" si="8"/>
        <v>452.86</v>
      </c>
      <c r="O22" s="26">
        <f t="shared" si="8"/>
        <v>0</v>
      </c>
      <c r="P22" s="26">
        <f t="shared" si="8"/>
        <v>0</v>
      </c>
      <c r="Q22" s="26">
        <f t="shared" si="8"/>
        <v>0</v>
      </c>
      <c r="R22" s="26">
        <f t="shared" si="8"/>
        <v>0</v>
      </c>
      <c r="S22" s="26">
        <f t="shared" si="8"/>
        <v>0</v>
      </c>
      <c r="T22" s="26">
        <f t="shared" si="8"/>
        <v>0</v>
      </c>
      <c r="U22" s="26">
        <f t="shared" si="8"/>
        <v>0</v>
      </c>
      <c r="V22" s="26">
        <f t="shared" si="8"/>
        <v>0</v>
      </c>
      <c r="W22" s="26">
        <f t="shared" si="8"/>
        <v>0</v>
      </c>
      <c r="X22" s="26">
        <f t="shared" si="8"/>
        <v>0</v>
      </c>
      <c r="Y22" s="26">
        <f t="shared" si="8"/>
        <v>0</v>
      </c>
      <c r="Z22" s="26">
        <f t="shared" si="8"/>
        <v>0</v>
      </c>
      <c r="AA22" s="26">
        <f t="shared" si="8"/>
        <v>452.86</v>
      </c>
      <c r="AB22" s="26">
        <f t="shared" si="8"/>
        <v>490.55</v>
      </c>
      <c r="AC22" s="26">
        <f t="shared" si="8"/>
        <v>490.15000000000003</v>
      </c>
      <c r="AD22" s="26">
        <f t="shared" si="8"/>
        <v>0.4</v>
      </c>
      <c r="AE22" s="26">
        <f t="shared" si="8"/>
        <v>0</v>
      </c>
      <c r="AF22" s="26">
        <f t="shared" si="8"/>
        <v>238</v>
      </c>
      <c r="AG22" s="26">
        <f t="shared" si="8"/>
        <v>0</v>
      </c>
      <c r="AH22" s="26">
        <f t="shared" si="8"/>
        <v>214.86</v>
      </c>
      <c r="AI22" s="26">
        <f t="shared" si="8"/>
        <v>0</v>
      </c>
      <c r="AJ22" s="26">
        <f t="shared" ref="AJ22:BH22" si="9">SUM(AJ8:AJ21)</f>
        <v>452.86</v>
      </c>
      <c r="AK22" s="91">
        <f t="shared" si="9"/>
        <v>452.86</v>
      </c>
      <c r="AL22" s="97">
        <f t="shared" si="9"/>
        <v>238</v>
      </c>
      <c r="AM22" s="26">
        <f t="shared" si="9"/>
        <v>0</v>
      </c>
      <c r="AN22" s="98">
        <f t="shared" si="9"/>
        <v>0</v>
      </c>
      <c r="AO22" s="97">
        <f t="shared" si="9"/>
        <v>0</v>
      </c>
      <c r="AP22" s="26">
        <f t="shared" si="9"/>
        <v>0</v>
      </c>
      <c r="AQ22" s="26">
        <f t="shared" si="9"/>
        <v>0</v>
      </c>
      <c r="AR22" s="26">
        <f t="shared" si="9"/>
        <v>0</v>
      </c>
      <c r="AS22" s="26">
        <f t="shared" si="9"/>
        <v>50.5</v>
      </c>
      <c r="AT22" s="26">
        <f t="shared" si="9"/>
        <v>145</v>
      </c>
      <c r="AU22" s="26">
        <f t="shared" si="9"/>
        <v>0</v>
      </c>
      <c r="AV22" s="91">
        <f t="shared" si="9"/>
        <v>19.36</v>
      </c>
      <c r="AW22" s="97">
        <f t="shared" si="9"/>
        <v>0</v>
      </c>
      <c r="AX22" s="26">
        <f t="shared" si="9"/>
        <v>0</v>
      </c>
      <c r="AY22" s="26">
        <f t="shared" si="9"/>
        <v>0</v>
      </c>
      <c r="AZ22" s="26">
        <f t="shared" si="9"/>
        <v>0</v>
      </c>
      <c r="BA22" s="26">
        <f t="shared" si="9"/>
        <v>0</v>
      </c>
      <c r="BB22" s="26">
        <f t="shared" si="9"/>
        <v>0</v>
      </c>
      <c r="BC22" s="26">
        <f t="shared" si="9"/>
        <v>0</v>
      </c>
      <c r="BD22" s="98">
        <f t="shared" si="9"/>
        <v>0</v>
      </c>
      <c r="BE22" s="92">
        <f t="shared" si="9"/>
        <v>1396.27</v>
      </c>
      <c r="BF22" s="26">
        <f t="shared" si="9"/>
        <v>1396.27</v>
      </c>
      <c r="BG22" s="20">
        <f t="shared" si="9"/>
        <v>0</v>
      </c>
      <c r="BH22" s="26">
        <f t="shared" si="9"/>
        <v>0</v>
      </c>
    </row>
    <row r="23" spans="1:60" s="21" customFormat="1" ht="13.5" thickBot="1" x14ac:dyDescent="0.25">
      <c r="A23" s="17"/>
      <c r="B23" s="18"/>
      <c r="C23" s="19" t="s">
        <v>347</v>
      </c>
      <c r="D23" s="26"/>
      <c r="E23" s="26">
        <f>IF((SUM(E$7,E$22)-(SUM(F$7,F$22))&lt;0),0)+IF((SUM(E$7,E$22)-(SUM(F$7,F$22))&gt;0),(SUM(E$7,E$22)-(SUM(F$7,F$22))))</f>
        <v>0</v>
      </c>
      <c r="F23" s="26">
        <f>IF((SUM(F$7,F$22)-(SUM(E$7,E$22))&lt;0),0)+IF((SUM(F$7,F$22)-(SUM(E$7,E$22))&gt;0),(SUM(F$7,F$22)-(SUM(E$7,E$22))))</f>
        <v>0</v>
      </c>
      <c r="G23" s="26">
        <f>IF((SUM(G$7,G$22)-(SUM(H$7,H$22))&lt;0),0)+IF((SUM(G$7,G$22)-(SUM(H$7,H$22))&gt;0),(SUM(G$7,G$22)-(SUM(H$7,H$22))))</f>
        <v>0</v>
      </c>
      <c r="H23" s="26">
        <f>IF((SUM(H$7,H$22)-(SUM(G$7,G$22))&lt;0),0)+IF((SUM(H$7,H$22)-(SUM(G$7,G$22))&gt;0),(SUM(H$7,H$22)-(SUM(G$7,G$22))))</f>
        <v>0</v>
      </c>
      <c r="I23" s="26">
        <f>IF((SUM(I$7,I$22)-(SUM(J$7,J$22))&lt;0),0)+IF((SUM(I$7,I$22)-(SUM(J$7,J$22))&gt;0),(SUM(I$7,I$22)-(SUM(J$7,J$22))))</f>
        <v>0</v>
      </c>
      <c r="J23" s="26">
        <f>IF((SUM(J$7,J$22)-(SUM(I$7,I$22))&lt;0),0)+IF((SUM(J$7,J$22)-(SUM(I$7,I$22))&gt;0),(SUM(J$7,J$22)-(SUM(I$7,I$22))))</f>
        <v>0</v>
      </c>
      <c r="K23" s="26">
        <f>IF((SUM(K$7,K$22)-(SUM(L$7,L$22))&lt;0),0)+IF((SUM(K$7,K$22)-(SUM(L$7,L$22))&gt;0),(SUM(K$7,K$22)-(SUM(L$7,L$22))))</f>
        <v>0</v>
      </c>
      <c r="L23" s="26">
        <f>IF((SUM(L$7,L$22)-(SUM(K$7,K$22))&lt;0),0)+IF((SUM(L$7,L$22)-(SUM(K$7,K$22))&gt;0),(SUM(L$7,L$22)-(SUM(K$7,K$22))))</f>
        <v>0</v>
      </c>
      <c r="M23" s="26">
        <f>IF((SUM(M$7,M$22)-(SUM(N$7,N$22))&lt;0),0)+IF((SUM(M$7,M$22)-(SUM(N$7,N$22))&gt;0),(SUM(M$7,M$22)-(SUM(N$7,N$22))))</f>
        <v>958.26999999999941</v>
      </c>
      <c r="N23" s="26">
        <f>IF((SUM(N$7,N$22)-(SUM(M$7,M$22))&lt;0),0)+IF((SUM(N$7,N$22)-(SUM(M$7,M$22))&gt;0),(SUM(N$7,N$22)-(SUM(M$7,M$22))))</f>
        <v>0</v>
      </c>
      <c r="O23" s="26">
        <f>IF((SUM(O$7,O$22)-(SUM(P$7,P$22))&lt;0),0)+IF((SUM(O$7,O$22)-(SUM(P$7,P$22))&gt;0),(SUM(O$7,O$22)-(SUM(P$7,P$22))))</f>
        <v>0</v>
      </c>
      <c r="P23" s="26">
        <f>IF((SUM(P$7,P$22)-(SUM(O$7,O$22))&lt;0),0)+IF((SUM(P$7,P$22)-(SUM(O$7,O$22))&gt;0),(SUM(P$7,P$22)-(SUM(O$7,O$22))))</f>
        <v>0</v>
      </c>
      <c r="Q23" s="26">
        <f>IF((SUM(Q$7,Q$22)-(SUM(R$7,R$22))&lt;0),0)+IF((SUM(Q$7,Q$22)-(SUM(R$7,R$22))&gt;0),(SUM(Q$7,Q$22)-(SUM(R$7,R$22))))</f>
        <v>0</v>
      </c>
      <c r="R23" s="26">
        <f>IF((SUM(R$7,R$22)-(SUM(Q$7,Q$22))&lt;0),0)+IF((SUM(R$7,R$22)-(SUM(Q$7,Q$22))&gt;0),(SUM(R$7,R$22)-(SUM(Q$7,Q$22))))</f>
        <v>0</v>
      </c>
      <c r="S23" s="26">
        <f>IF((SUM(S$7,S$22)-(SUM(T$7,T$22))&lt;0),0)+IF((SUM(S$7,S$22)-(SUM(T$7,T$22))&gt;0),(SUM(S$7,S$22)-(SUM(T$7,T$22))))</f>
        <v>0</v>
      </c>
      <c r="T23" s="26">
        <f>IF((SUM(T$7,T$22)-(SUM(S$7,S$22))&lt;0),0)+IF((SUM(T$7,T$22)-(SUM(S$7,S$22))&gt;0),(SUM(T$7,T$22)-(SUM(S$7,S$22))))</f>
        <v>0</v>
      </c>
      <c r="U23" s="26">
        <f>IF((SUM(U$7,U$22)-(SUM(V$7,V$22))&lt;0),0)+IF((SUM(U$7,U$22)-(SUM(V$7,V$22))&gt;0),(SUM(U$7,U$22)-(SUM(V$7,V$22))))</f>
        <v>0</v>
      </c>
      <c r="V23" s="26">
        <f>IF((SUM(V$7,V$22)-(SUM(U$7,U$22))&lt;0),0)+IF((SUM(V$7,V$22)-(SUM(U$7,U$22))&gt;0),(SUM(V$7,V$22)-(SUM(U$7,U$22))))</f>
        <v>0</v>
      </c>
      <c r="W23" s="26">
        <f>IF((SUM(W$7,W$22)-(SUM(X$7,X$22))&lt;0),0)+IF((SUM(W$7,W$22)-(SUM(X$7,X$22))&gt;0),(SUM(W$7,W$22)-(SUM(X$7,X$22))))</f>
        <v>0</v>
      </c>
      <c r="X23" s="26">
        <f>IF((SUM(X$7,X$22)-(SUM(W$7,W$22))&lt;0),0)+IF((SUM(X$7,X$22)-(SUM(W$7,W$22))&gt;0),(SUM(X$7,X$22)-(SUM(W$7,W$22))))</f>
        <v>0</v>
      </c>
      <c r="Y23" s="26">
        <f>IF((SUM(Y$7,Y$22)-(SUM(Z$7,Z$22))&lt;0),0)+IF((SUM(Y$7,Y$22)-(SUM(Z$7,Z$22))&gt;0),(SUM(Y$7,Y$22)-(SUM(Z$7,Z$22))))</f>
        <v>0</v>
      </c>
      <c r="Z23" s="26">
        <f>IF((SUM(Z$7,Z$22)-(SUM(Y$7,Y$22))&lt;0),0)+IF((SUM(Z$7,Z$22)-(SUM(Y$7,Y$22))&gt;0),(SUM(Z$7,Z$22)-(SUM(Y$7,Y$22))))</f>
        <v>0</v>
      </c>
      <c r="AA23" s="26">
        <f>IF((SUM(AA$7,AA$22)-(SUM(AB$7,AB$22))&lt;0),0)+IF((SUM(AA$7,AA$22)-(SUM(AB$7,AB$22))&gt;0),(SUM(AA$7,AA$22)-(SUM(AB$7,AB$22))))</f>
        <v>0</v>
      </c>
      <c r="AB23" s="26">
        <f>IF((SUM(AB$7,AB$22)-(SUM(AA$7,AA$22))&lt;0),0)+IF((SUM(AB$7,AB$22)-(SUM(AA$7,AA$22))&gt;0),(SUM(AB$7,AB$22)-(SUM(AA$7,AA$22))))</f>
        <v>958.26999999999964</v>
      </c>
      <c r="AC23" s="26">
        <f>AC7+AC22</f>
        <v>2840.52</v>
      </c>
      <c r="AD23" s="26">
        <f>AD7+AD22</f>
        <v>3.7700000000000005</v>
      </c>
      <c r="AE23" s="26">
        <f>AE7+AE22</f>
        <v>0</v>
      </c>
      <c r="AF23" s="26">
        <f>IF((SUM(AF$7,AF$22)-(SUM(AG$7,AG$22))&lt;0),0)+IF((SUM(AF$7,AF$22)-(SUM(AG$7,AG$22))&gt;0),(SUM(AF$7,AF$22)-(SUM(AG$7,AG$22))))</f>
        <v>1177.6079999999999</v>
      </c>
      <c r="AG23" s="26">
        <f>IF((SUM(AG$7,AG$22)-(SUM(AF$7,AF$22))&lt;0),0)+IF((SUM(AG$7,AG$22)-(SUM(AF$7,AF$22))&gt;0),(SUM(AG$7,AG$22)-(SUM(AF$7,AF$22))))</f>
        <v>0</v>
      </c>
      <c r="AH23" s="26">
        <f>IF((SUM(AH$7,AH$22)-(SUM(AI$7,AI$22))&lt;0),0)+IF((SUM(AH$7,AH$22)-(SUM(AI$7,AI$22))&gt;0),(SUM(AH$7,AH$22)-(SUM(AI$7,AI$22))))</f>
        <v>1916.1819999999998</v>
      </c>
      <c r="AI23" s="26">
        <f>IF((SUM(AI$7,AI$22)-(SUM(AH$7,AH$22))&lt;0),0)+IF((SUM(AI$7,AI$22)-(SUM(AH$7,AH$22))&gt;0),(SUM(AI$7,AI$22)-(SUM(AH$7,AH$22))))</f>
        <v>0</v>
      </c>
      <c r="AJ23" s="26">
        <f>IF((SUM(AJ$7,AJ$22)-(SUM(AK$7,AK$22))&lt;0),0)+IF((SUM(AJ$7,AJ$22)-(SUM(AK$7,AK$22))&gt;0),(SUM(AJ$7,AJ$22)-(SUM(AK$7,AK$22))))</f>
        <v>0</v>
      </c>
      <c r="AK23" s="91">
        <f>IF((SUM(AK$7,AK$22)-(SUM(AJ$7,AJ$22))&lt;0),0)+IF((SUM(AK$7,AK$22)-(SUM(AJ$7,AJ$22))&gt;0),(SUM(AK$7,AK$22)-(SUM(AJ$7,AJ$22))))</f>
        <v>0</v>
      </c>
      <c r="AL23" s="99">
        <f t="shared" ref="AL23:AV23" si="10">AL7+AL22</f>
        <v>1277</v>
      </c>
      <c r="AM23" s="100">
        <f t="shared" si="10"/>
        <v>0</v>
      </c>
      <c r="AN23" s="101">
        <f t="shared" si="10"/>
        <v>0</v>
      </c>
      <c r="AO23" s="99">
        <f t="shared" si="10"/>
        <v>0</v>
      </c>
      <c r="AP23" s="100">
        <f t="shared" si="10"/>
        <v>0</v>
      </c>
      <c r="AQ23" s="100">
        <f t="shared" si="10"/>
        <v>1850</v>
      </c>
      <c r="AR23" s="100">
        <f t="shared" si="10"/>
        <v>0</v>
      </c>
      <c r="AS23" s="100">
        <f t="shared" si="10"/>
        <v>50.5</v>
      </c>
      <c r="AT23" s="100">
        <f t="shared" si="10"/>
        <v>290</v>
      </c>
      <c r="AU23" s="100">
        <f t="shared" si="10"/>
        <v>0</v>
      </c>
      <c r="AV23" s="114">
        <f t="shared" si="10"/>
        <v>123.25</v>
      </c>
      <c r="AW23" s="99">
        <f>IF((SUM(AW$7,AW$22)-(SUM(AX$7,AX$22))&lt;0),0)+IF((SUM(AW$7,AW$22)-(SUM(AX$7,AX$22))&gt;0),(SUM(AW$7,AW$22)-(SUM(AX$7,AX$22))))</f>
        <v>0</v>
      </c>
      <c r="AX23" s="100">
        <f>IF((SUM(AX$7,AX$22)-(SUM(AW$7,AW$22))&lt;0),0)+IF((SUM(AX$7,AX$22)-(SUM(AW$7,AW$22))&gt;0),(SUM(AX$7,AX$22)-(SUM(AW$7,AW$22))))</f>
        <v>0</v>
      </c>
      <c r="AY23" s="100">
        <f>IF((SUM(AY$7,AY$22)-(SUM(AZ$7,AZ$22))&lt;0),0)+IF((SUM(AY$7,AY$22)-(SUM(AZ$7,AZ$22))&gt;0),(SUM(AY$7,AY$22)-(SUM(AZ$7,AZ$22))))</f>
        <v>0</v>
      </c>
      <c r="AZ23" s="100">
        <f>IF((SUM(AZ$7,AZ$22)-(SUM(AY$7,AY$22))&lt;0),0)+IF((SUM(AZ$7,AZ$22)-(SUM(AY$7,AY$22))&gt;0),(SUM(AZ$7,AZ$22)-(SUM(AY$7,AY$22))))</f>
        <v>0</v>
      </c>
      <c r="BA23" s="100">
        <f>BA7+BA22</f>
        <v>0</v>
      </c>
      <c r="BB23" s="100">
        <f>BB7+BB22</f>
        <v>0</v>
      </c>
      <c r="BC23" s="100">
        <f>BC7+BC22</f>
        <v>0</v>
      </c>
      <c r="BD23" s="101">
        <f>BD7+BD22</f>
        <v>0</v>
      </c>
      <c r="BE23" s="92">
        <f>SUM(E23,G23,I23,K23,M23,O23,Q23,S23,U23,W23,Y23,AA23,AJ23,AW23,AY23)</f>
        <v>958.26999999999941</v>
      </c>
      <c r="BF23" s="26">
        <f>SUM(F23,H23,J23,L23,N23,P23,R23,T23,V23,X23,Z23,AB23,AK23,AX23,AZ23)</f>
        <v>958.26999999999964</v>
      </c>
      <c r="BG23" s="20">
        <f>BG7-BG22</f>
        <v>0</v>
      </c>
      <c r="BH23" s="26">
        <f>BH7-BH22</f>
        <v>0</v>
      </c>
    </row>
    <row r="24" spans="1:60" x14ac:dyDescent="0.2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36">
        <f>BF23-BE23</f>
        <v>0</v>
      </c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</row>
    <row r="27" spans="1:60" x14ac:dyDescent="0.2">
      <c r="C27" s="1" t="s">
        <v>25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5" spans="3:3" x14ac:dyDescent="0.2">
      <c r="C35" s="1" t="s">
        <v>25</v>
      </c>
    </row>
  </sheetData>
  <mergeCells count="64">
    <mergeCell ref="Q4:R5"/>
    <mergeCell ref="AJ4:AK5"/>
    <mergeCell ref="W4:X5"/>
    <mergeCell ref="S4:T5"/>
    <mergeCell ref="AT4:AT5"/>
    <mergeCell ref="AV4:AV5"/>
    <mergeCell ref="AL6:AN6"/>
    <mergeCell ref="AO6:AV6"/>
    <mergeCell ref="K4:L5"/>
    <mergeCell ref="AA3:AB3"/>
    <mergeCell ref="AF4:AG4"/>
    <mergeCell ref="AF5:AG5"/>
    <mergeCell ref="AC3:AE3"/>
    <mergeCell ref="AF3:AI3"/>
    <mergeCell ref="AH5:AI5"/>
    <mergeCell ref="Y4:Z5"/>
    <mergeCell ref="AA4:AB5"/>
    <mergeCell ref="AC4:AC6"/>
    <mergeCell ref="AD4:AD6"/>
    <mergeCell ref="AE4:AE6"/>
    <mergeCell ref="AH4:AI4"/>
    <mergeCell ref="M4:N5"/>
    <mergeCell ref="O4:P5"/>
    <mergeCell ref="U4:V5"/>
    <mergeCell ref="AJ3:AK3"/>
    <mergeCell ref="Y3:Z3"/>
    <mergeCell ref="U3:V3"/>
    <mergeCell ref="W3:X3"/>
    <mergeCell ref="K3:L3"/>
    <mergeCell ref="M3:N3"/>
    <mergeCell ref="O3:P3"/>
    <mergeCell ref="S3:T3"/>
    <mergeCell ref="Q3:R3"/>
    <mergeCell ref="A3:A6"/>
    <mergeCell ref="B3:B6"/>
    <mergeCell ref="C3:C6"/>
    <mergeCell ref="D3:D6"/>
    <mergeCell ref="G3:H3"/>
    <mergeCell ref="I3:J3"/>
    <mergeCell ref="G4:H5"/>
    <mergeCell ref="I4:J5"/>
    <mergeCell ref="E3:F3"/>
    <mergeCell ref="E4:F5"/>
    <mergeCell ref="AL3:AV3"/>
    <mergeCell ref="AW3:AX3"/>
    <mergeCell ref="AY3:AZ3"/>
    <mergeCell ref="BA3:BD3"/>
    <mergeCell ref="BE3:BF5"/>
    <mergeCell ref="AL4:AL5"/>
    <mergeCell ref="AM4:AM5"/>
    <mergeCell ref="AU4:AU5"/>
    <mergeCell ref="AN4:AN5"/>
    <mergeCell ref="AO4:AO5"/>
    <mergeCell ref="AW4:AX5"/>
    <mergeCell ref="AP4:AP5"/>
    <mergeCell ref="AQ4:AQ5"/>
    <mergeCell ref="AR4:AR5"/>
    <mergeCell ref="AS4:AS5"/>
    <mergeCell ref="BB4:BB6"/>
    <mergeCell ref="BG3:BH5"/>
    <mergeCell ref="AY4:AZ5"/>
    <mergeCell ref="BA4:BA6"/>
    <mergeCell ref="BC4:BC6"/>
    <mergeCell ref="BD4:BD6"/>
  </mergeCells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6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7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8" name="Button 1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9" name="Button 1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0" name="Button 1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1" name="Button 1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4" r:id="rId12" name="Button 1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5" r:id="rId13" name="Button 1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6" r:id="rId14" name="Button 1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7" r:id="rId15" name="Button 1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8" r:id="rId16" name="Button 1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17" name="Button 1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18" name="Button 2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9" name="Button 2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20" name="Button 2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21" name="Button 2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22" name="Button 2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23" name="Button 2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24" name="Button 2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25" name="Button 2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26" name="Button 2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27" name="Button 2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5"/>
  <sheetViews>
    <sheetView zoomScale="75" zoomScaleNormal="75" workbookViewId="0">
      <pane xSplit="4" ySplit="7" topLeftCell="AF8" activePane="bottomRight" state="frozen"/>
      <selection pane="topRight" activeCell="E1" sqref="E1"/>
      <selection pane="bottomLeft" activeCell="A7" sqref="A7"/>
      <selection pane="bottomRight" activeCell="AF5" sqref="AF5:AI5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62</v>
      </c>
      <c r="D1" s="22" t="s">
        <v>342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июль!BB4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347</v>
      </c>
      <c r="D7" s="84"/>
      <c r="E7" s="84">
        <f>июль!E23</f>
        <v>0</v>
      </c>
      <c r="F7" s="84">
        <f>июль!F23</f>
        <v>0</v>
      </c>
      <c r="G7" s="84">
        <f>июль!G23</f>
        <v>0</v>
      </c>
      <c r="H7" s="84">
        <f>июль!H23</f>
        <v>0</v>
      </c>
      <c r="I7" s="84">
        <f>июль!I23</f>
        <v>0</v>
      </c>
      <c r="J7" s="84">
        <f>июль!J23</f>
        <v>0</v>
      </c>
      <c r="K7" s="84">
        <f>июль!K23</f>
        <v>0</v>
      </c>
      <c r="L7" s="84">
        <f>июль!L23</f>
        <v>0</v>
      </c>
      <c r="M7" s="84">
        <f>июль!M23</f>
        <v>958.26999999999941</v>
      </c>
      <c r="N7" s="84">
        <f>июль!N23</f>
        <v>0</v>
      </c>
      <c r="O7" s="84">
        <f>июль!O23</f>
        <v>0</v>
      </c>
      <c r="P7" s="84">
        <f>июль!P23</f>
        <v>0</v>
      </c>
      <c r="Q7" s="84">
        <f>июль!Q23</f>
        <v>0</v>
      </c>
      <c r="R7" s="84">
        <f>июль!R23</f>
        <v>0</v>
      </c>
      <c r="S7" s="84">
        <f>июль!S23</f>
        <v>0</v>
      </c>
      <c r="T7" s="84">
        <f>июль!T23</f>
        <v>0</v>
      </c>
      <c r="U7" s="84">
        <f>июль!U23</f>
        <v>0</v>
      </c>
      <c r="V7" s="84">
        <f>июль!V23</f>
        <v>0</v>
      </c>
      <c r="W7" s="84">
        <f>июль!W23</f>
        <v>0</v>
      </c>
      <c r="X7" s="84">
        <f>июль!X23</f>
        <v>0</v>
      </c>
      <c r="Y7" s="84">
        <f>июль!Y23</f>
        <v>0</v>
      </c>
      <c r="Z7" s="84">
        <f>июль!Z23</f>
        <v>0</v>
      </c>
      <c r="AA7" s="84">
        <f>июль!AA23</f>
        <v>0</v>
      </c>
      <c r="AB7" s="84">
        <f>июль!AB23</f>
        <v>958.26999999999964</v>
      </c>
      <c r="AC7" s="84">
        <f>июль!AC23</f>
        <v>2840.52</v>
      </c>
      <c r="AD7" s="84">
        <f>июль!AD23</f>
        <v>3.7700000000000005</v>
      </c>
      <c r="AE7" s="84">
        <f>июль!AE23</f>
        <v>0</v>
      </c>
      <c r="AF7" s="84">
        <f>июль!AF23</f>
        <v>1177.6079999999999</v>
      </c>
      <c r="AG7" s="84">
        <f>июль!AG23</f>
        <v>0</v>
      </c>
      <c r="AH7" s="84">
        <f>июль!AH23</f>
        <v>1916.1819999999998</v>
      </c>
      <c r="AI7" s="84">
        <f>июль!AI23</f>
        <v>0</v>
      </c>
      <c r="AJ7" s="84">
        <f>июль!AJ23</f>
        <v>0</v>
      </c>
      <c r="AK7" s="102">
        <f>июль!AK23</f>
        <v>0</v>
      </c>
      <c r="AL7" s="104">
        <f>июль!AL23</f>
        <v>1277</v>
      </c>
      <c r="AM7" s="84">
        <f>июль!AM23</f>
        <v>0</v>
      </c>
      <c r="AN7" s="105">
        <f>июль!AN23</f>
        <v>0</v>
      </c>
      <c r="AO7" s="104">
        <f>июль!AO23</f>
        <v>0</v>
      </c>
      <c r="AP7" s="84">
        <f>июль!AP23</f>
        <v>0</v>
      </c>
      <c r="AQ7" s="84">
        <f>июль!AQ23</f>
        <v>1850</v>
      </c>
      <c r="AR7" s="84">
        <f>июль!AR23</f>
        <v>0</v>
      </c>
      <c r="AS7" s="84">
        <f>июль!AS23</f>
        <v>50.5</v>
      </c>
      <c r="AT7" s="84">
        <f>июль!AT23</f>
        <v>290</v>
      </c>
      <c r="AU7" s="84">
        <f>июль!AU23</f>
        <v>0</v>
      </c>
      <c r="AV7" s="102">
        <f>июль!AV23</f>
        <v>123.25</v>
      </c>
      <c r="AW7" s="104">
        <f>июль!AW23</f>
        <v>0</v>
      </c>
      <c r="AX7" s="84">
        <f>июль!AX23</f>
        <v>0</v>
      </c>
      <c r="AY7" s="84">
        <f>июль!AY23</f>
        <v>0</v>
      </c>
      <c r="AZ7" s="84">
        <f>июль!AZ23</f>
        <v>0</v>
      </c>
      <c r="BA7" s="84">
        <f>июль!BA23</f>
        <v>0</v>
      </c>
      <c r="BB7" s="84">
        <f>июль!BB23</f>
        <v>0</v>
      </c>
      <c r="BC7" s="84">
        <f>июль!BC23</f>
        <v>0</v>
      </c>
      <c r="BD7" s="105">
        <f>июль!BD23</f>
        <v>0</v>
      </c>
      <c r="BE7" s="103">
        <f>июль!BE23</f>
        <v>958.26999999999941</v>
      </c>
      <c r="BF7" s="84">
        <f>июль!BF23</f>
        <v>958.26999999999964</v>
      </c>
      <c r="BG7" s="84">
        <f>июль!BG23</f>
        <v>0</v>
      </c>
      <c r="BH7" s="84">
        <f>июль!BH23</f>
        <v>0</v>
      </c>
    </row>
    <row r="8" spans="1:60" ht="18.75" customHeight="1" x14ac:dyDescent="0.2">
      <c r="A8" s="2">
        <v>1</v>
      </c>
      <c r="B8" s="3">
        <v>44410</v>
      </c>
      <c r="C8" s="4" t="s">
        <v>14</v>
      </c>
      <c r="D8" s="37">
        <v>0.01</v>
      </c>
      <c r="E8" s="27"/>
      <c r="F8" s="27"/>
      <c r="G8" s="27"/>
      <c r="H8" s="27"/>
      <c r="I8" s="27"/>
      <c r="J8" s="27"/>
      <c r="K8" s="27"/>
      <c r="L8" s="27"/>
      <c r="M8" s="27">
        <v>0.01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0.01</v>
      </c>
      <c r="AC8" s="31"/>
      <c r="AD8" s="31">
        <v>0.01</v>
      </c>
      <c r="AE8" s="31"/>
      <c r="AF8" s="31"/>
      <c r="AG8" s="32">
        <f>AC8*$AF$5</f>
        <v>0</v>
      </c>
      <c r="AH8" s="31"/>
      <c r="AI8" s="32">
        <f t="shared" ref="AI8:AI21" si="0">AC8*$AH$5</f>
        <v>0</v>
      </c>
      <c r="AJ8" s="30">
        <f t="shared" ref="AJ8:AJ19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1" si="3">SUM(E8,G8,I8,K8,M8,O8,Q8,S8,U8,W8,Y8,AA8,AJ8,AW8,AY8)</f>
        <v>0.01</v>
      </c>
      <c r="BF8" s="35">
        <f t="shared" ref="BF8:BF21" si="4">SUM(F8,H8,J8,L8,N8,P8,R8,T8,V8,X8,Z8,AB8,AK8,AX8,AZ8)</f>
        <v>0.01</v>
      </c>
      <c r="BG8" s="8"/>
      <c r="BH8" s="29"/>
    </row>
    <row r="9" spans="1:60" ht="18.75" customHeight="1" x14ac:dyDescent="0.2">
      <c r="A9" s="2">
        <v>2</v>
      </c>
      <c r="B9" s="6">
        <v>44410</v>
      </c>
      <c r="C9" s="4" t="s">
        <v>51</v>
      </c>
      <c r="D9" s="38">
        <v>150</v>
      </c>
      <c r="E9" s="28"/>
      <c r="F9" s="28"/>
      <c r="G9" s="28"/>
      <c r="H9" s="28"/>
      <c r="I9" s="28"/>
      <c r="J9" s="28"/>
      <c r="K9" s="28"/>
      <c r="L9" s="28"/>
      <c r="M9" s="28">
        <v>150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>
        <v>150</v>
      </c>
      <c r="AA9" s="30">
        <f t="shared" ref="AA9:AA21" si="5">SUM(AF9,AH9)</f>
        <v>0</v>
      </c>
      <c r="AB9" s="30">
        <f>SUM(AC9:AE9)</f>
        <v>0</v>
      </c>
      <c r="AC9" s="33"/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150</v>
      </c>
      <c r="BF9" s="35">
        <f t="shared" si="4"/>
        <v>150</v>
      </c>
      <c r="BG9" s="8"/>
      <c r="BH9" s="29"/>
    </row>
    <row r="10" spans="1:60" ht="18.75" customHeight="1" x14ac:dyDescent="0.2">
      <c r="A10" s="2">
        <v>3</v>
      </c>
      <c r="B10" s="6">
        <v>44413</v>
      </c>
      <c r="C10" s="4" t="s">
        <v>14</v>
      </c>
      <c r="D10" s="39">
        <v>2.9</v>
      </c>
      <c r="E10" s="29"/>
      <c r="F10" s="28"/>
      <c r="G10" s="29"/>
      <c r="H10" s="28"/>
      <c r="I10" s="29"/>
      <c r="J10" s="28"/>
      <c r="K10" s="28"/>
      <c r="L10" s="28"/>
      <c r="M10" s="28"/>
      <c r="N10" s="28">
        <v>2.9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0</v>
      </c>
      <c r="AC10" s="33"/>
      <c r="AD10" s="33"/>
      <c r="AE10" s="33"/>
      <c r="AF10" s="31"/>
      <c r="AG10" s="32">
        <f t="shared" ref="AG10:AG21" si="7">AC10*$AF$5</f>
        <v>0</v>
      </c>
      <c r="AH10" s="31"/>
      <c r="AI10" s="32">
        <f t="shared" si="0"/>
        <v>0</v>
      </c>
      <c r="AJ10" s="30">
        <f t="shared" si="1"/>
        <v>2.9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>
        <v>2.9</v>
      </c>
      <c r="AW10" s="118"/>
      <c r="AX10" s="34"/>
      <c r="AY10" s="30">
        <f t="shared" si="2"/>
        <v>0</v>
      </c>
      <c r="AZ10" s="40"/>
      <c r="BA10" s="33"/>
      <c r="BB10" s="33"/>
      <c r="BC10" s="140"/>
      <c r="BD10" s="96"/>
      <c r="BE10" s="115">
        <f t="shared" si="3"/>
        <v>2.9</v>
      </c>
      <c r="BF10" s="35">
        <f t="shared" si="4"/>
        <v>2.9</v>
      </c>
      <c r="BG10" s="8"/>
      <c r="BH10" s="29"/>
    </row>
    <row r="11" spans="1:60" ht="18.75" customHeight="1" x14ac:dyDescent="0.2">
      <c r="A11" s="2">
        <v>4</v>
      </c>
      <c r="B11" s="6">
        <v>44413</v>
      </c>
      <c r="C11" s="4" t="s">
        <v>51</v>
      </c>
      <c r="D11" s="37">
        <v>145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145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>
        <v>145</v>
      </c>
      <c r="Z11" s="28"/>
      <c r="AA11" s="30">
        <f t="shared" si="5"/>
        <v>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0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145</v>
      </c>
      <c r="BF11" s="35">
        <f t="shared" si="4"/>
        <v>145</v>
      </c>
      <c r="BG11" s="8"/>
      <c r="BH11" s="29"/>
    </row>
    <row r="12" spans="1:60" ht="18.75" customHeight="1" x14ac:dyDescent="0.2">
      <c r="A12" s="2">
        <v>5</v>
      </c>
      <c r="B12" s="9">
        <v>44414</v>
      </c>
      <c r="C12" s="4" t="s">
        <v>14</v>
      </c>
      <c r="D12" s="38">
        <v>11.7</v>
      </c>
      <c r="E12" s="28"/>
      <c r="F12" s="28"/>
      <c r="G12" s="28"/>
      <c r="H12" s="28"/>
      <c r="I12" s="28"/>
      <c r="J12" s="28"/>
      <c r="K12" s="28"/>
      <c r="L12" s="28"/>
      <c r="M12" s="28"/>
      <c r="N12" s="28">
        <v>11.7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0</v>
      </c>
      <c r="AC12" s="33"/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11.7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>
        <v>11.7</v>
      </c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11.7</v>
      </c>
      <c r="BF12" s="35">
        <f t="shared" si="4"/>
        <v>11.7</v>
      </c>
      <c r="BG12" s="8"/>
      <c r="BH12" s="29"/>
    </row>
    <row r="13" spans="1:60" ht="18.75" customHeight="1" x14ac:dyDescent="0.2">
      <c r="A13" s="2">
        <v>6</v>
      </c>
      <c r="B13" s="6">
        <v>44439</v>
      </c>
      <c r="C13" s="4" t="s">
        <v>14</v>
      </c>
      <c r="D13" s="38">
        <v>0.4</v>
      </c>
      <c r="E13" s="28"/>
      <c r="F13" s="28"/>
      <c r="G13" s="28"/>
      <c r="H13" s="28"/>
      <c r="I13" s="28"/>
      <c r="J13" s="28"/>
      <c r="K13" s="28"/>
      <c r="L13" s="28"/>
      <c r="M13" s="28">
        <v>0.4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0.4</v>
      </c>
      <c r="AC13" s="33"/>
      <c r="AD13" s="33">
        <v>0.4</v>
      </c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0.4</v>
      </c>
      <c r="BF13" s="35">
        <f t="shared" si="4"/>
        <v>0.4</v>
      </c>
      <c r="BG13" s="8"/>
      <c r="BH13" s="29"/>
    </row>
    <row r="14" spans="1:60" ht="18.75" customHeight="1" x14ac:dyDescent="0.2">
      <c r="A14" s="2">
        <v>7</v>
      </c>
      <c r="B14" s="9">
        <v>44439</v>
      </c>
      <c r="C14" s="4" t="s">
        <v>57</v>
      </c>
      <c r="D14" s="38">
        <v>14.6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14.6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>
        <v>14.6</v>
      </c>
      <c r="AI14" s="32">
        <f t="shared" si="0"/>
        <v>0</v>
      </c>
      <c r="AJ14" s="30">
        <f t="shared" si="1"/>
        <v>0</v>
      </c>
      <c r="AK14" s="90">
        <v>14.6</v>
      </c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14.6</v>
      </c>
      <c r="BF14" s="35">
        <f t="shared" si="4"/>
        <v>14.6</v>
      </c>
      <c r="BG14" s="8"/>
      <c r="BH14" s="29"/>
    </row>
    <row r="15" spans="1:60" ht="18.75" customHeight="1" x14ac:dyDescent="0.2">
      <c r="A15" s="2">
        <v>10</v>
      </c>
      <c r="B15" s="6"/>
      <c r="C15" s="4"/>
      <c r="D15" s="3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0</v>
      </c>
      <c r="BF15" s="35">
        <f t="shared" si="4"/>
        <v>0</v>
      </c>
      <c r="BG15" s="8"/>
      <c r="BH15" s="29"/>
    </row>
    <row r="16" spans="1:60" ht="18.75" customHeight="1" x14ac:dyDescent="0.2">
      <c r="A16" s="2">
        <v>11</v>
      </c>
      <c r="B16" s="6"/>
      <c r="C16" s="4"/>
      <c r="D16" s="3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0</v>
      </c>
      <c r="BF16" s="35">
        <f t="shared" si="4"/>
        <v>0</v>
      </c>
      <c r="BG16" s="8"/>
      <c r="BH16" s="29"/>
    </row>
    <row r="17" spans="1:60" ht="18.75" customHeight="1" x14ac:dyDescent="0.2">
      <c r="A17" s="2">
        <v>10</v>
      </c>
      <c r="B17" s="6"/>
      <c r="C17" s="4"/>
      <c r="D17" s="3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4"/>
      <c r="BE17" s="115">
        <f t="shared" si="3"/>
        <v>0</v>
      </c>
      <c r="BF17" s="35">
        <f t="shared" si="4"/>
        <v>0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>SUM(AL20:AV20)</f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>SUM(BA20:BD20)</f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17"/>
      <c r="B22" s="18"/>
      <c r="C22" s="19" t="s">
        <v>15</v>
      </c>
      <c r="D22" s="26">
        <f t="shared" ref="D22:BH22" si="8">SUM(D8:D21)</f>
        <v>324.60999999999996</v>
      </c>
      <c r="E22" s="26">
        <f>SUM(E8:E21)</f>
        <v>0</v>
      </c>
      <c r="F22" s="26">
        <f>SUM(F8:F21)</f>
        <v>0</v>
      </c>
      <c r="G22" s="26">
        <f>SUM(G8:G21)</f>
        <v>0</v>
      </c>
      <c r="H22" s="26">
        <f>SUM(H8:H21)</f>
        <v>0</v>
      </c>
      <c r="I22" s="26">
        <f t="shared" si="8"/>
        <v>0</v>
      </c>
      <c r="J22" s="26">
        <f t="shared" si="8"/>
        <v>0</v>
      </c>
      <c r="K22" s="26">
        <f t="shared" si="8"/>
        <v>0</v>
      </c>
      <c r="L22" s="26">
        <f t="shared" si="8"/>
        <v>0</v>
      </c>
      <c r="M22" s="26">
        <f t="shared" si="8"/>
        <v>150.41</v>
      </c>
      <c r="N22" s="26">
        <f t="shared" si="8"/>
        <v>159.6</v>
      </c>
      <c r="O22" s="26">
        <f t="shared" si="8"/>
        <v>0</v>
      </c>
      <c r="P22" s="26">
        <f t="shared" si="8"/>
        <v>0</v>
      </c>
      <c r="Q22" s="26">
        <f t="shared" si="8"/>
        <v>0</v>
      </c>
      <c r="R22" s="26">
        <f t="shared" si="8"/>
        <v>0</v>
      </c>
      <c r="S22" s="26">
        <f t="shared" si="8"/>
        <v>0</v>
      </c>
      <c r="T22" s="26">
        <f t="shared" si="8"/>
        <v>0</v>
      </c>
      <c r="U22" s="26">
        <f t="shared" si="8"/>
        <v>0</v>
      </c>
      <c r="V22" s="26">
        <f t="shared" si="8"/>
        <v>0</v>
      </c>
      <c r="W22" s="26">
        <f t="shared" si="8"/>
        <v>0</v>
      </c>
      <c r="X22" s="26">
        <f t="shared" si="8"/>
        <v>0</v>
      </c>
      <c r="Y22" s="26">
        <f t="shared" si="8"/>
        <v>145</v>
      </c>
      <c r="Z22" s="26">
        <f t="shared" si="8"/>
        <v>150</v>
      </c>
      <c r="AA22" s="26">
        <f t="shared" si="8"/>
        <v>14.6</v>
      </c>
      <c r="AB22" s="26">
        <f t="shared" si="8"/>
        <v>0.41000000000000003</v>
      </c>
      <c r="AC22" s="26">
        <f t="shared" si="8"/>
        <v>0</v>
      </c>
      <c r="AD22" s="26">
        <f t="shared" si="8"/>
        <v>0.41000000000000003</v>
      </c>
      <c r="AE22" s="26">
        <f t="shared" si="8"/>
        <v>0</v>
      </c>
      <c r="AF22" s="26">
        <f t="shared" si="8"/>
        <v>0</v>
      </c>
      <c r="AG22" s="26">
        <f t="shared" si="8"/>
        <v>0</v>
      </c>
      <c r="AH22" s="26">
        <f t="shared" si="8"/>
        <v>14.6</v>
      </c>
      <c r="AI22" s="26">
        <f t="shared" si="8"/>
        <v>0</v>
      </c>
      <c r="AJ22" s="26">
        <f t="shared" si="8"/>
        <v>14.6</v>
      </c>
      <c r="AK22" s="91">
        <f t="shared" si="8"/>
        <v>14.6</v>
      </c>
      <c r="AL22" s="97">
        <f t="shared" si="8"/>
        <v>0</v>
      </c>
      <c r="AM22" s="26">
        <f t="shared" si="8"/>
        <v>0</v>
      </c>
      <c r="AN22" s="98">
        <f>SUM(AN8:AN21)</f>
        <v>0</v>
      </c>
      <c r="AO22" s="97">
        <f t="shared" si="8"/>
        <v>0</v>
      </c>
      <c r="AP22" s="26">
        <f t="shared" si="8"/>
        <v>0</v>
      </c>
      <c r="AQ22" s="26">
        <f t="shared" si="8"/>
        <v>0</v>
      </c>
      <c r="AR22" s="26">
        <f t="shared" si="8"/>
        <v>0</v>
      </c>
      <c r="AS22" s="26">
        <f>SUM(AS8:AS21)</f>
        <v>0</v>
      </c>
      <c r="AT22" s="26">
        <f>SUM(AT8:AT21)</f>
        <v>0</v>
      </c>
      <c r="AU22" s="26">
        <f>SUM(AU8:AU21)</f>
        <v>0</v>
      </c>
      <c r="AV22" s="91">
        <f t="shared" si="8"/>
        <v>14.6</v>
      </c>
      <c r="AW22" s="97">
        <f t="shared" si="8"/>
        <v>0</v>
      </c>
      <c r="AX22" s="26">
        <f t="shared" si="8"/>
        <v>0</v>
      </c>
      <c r="AY22" s="26">
        <f t="shared" si="8"/>
        <v>0</v>
      </c>
      <c r="AZ22" s="26">
        <f t="shared" si="8"/>
        <v>0</v>
      </c>
      <c r="BA22" s="26">
        <f t="shared" si="8"/>
        <v>0</v>
      </c>
      <c r="BB22" s="26">
        <f t="shared" si="8"/>
        <v>0</v>
      </c>
      <c r="BC22" s="26">
        <f t="shared" si="8"/>
        <v>0</v>
      </c>
      <c r="BD22" s="98">
        <f t="shared" si="8"/>
        <v>0</v>
      </c>
      <c r="BE22" s="92">
        <f t="shared" si="8"/>
        <v>324.60999999999996</v>
      </c>
      <c r="BF22" s="26">
        <f t="shared" si="8"/>
        <v>324.60999999999996</v>
      </c>
      <c r="BG22" s="20">
        <f t="shared" si="8"/>
        <v>0</v>
      </c>
      <c r="BH22" s="26">
        <f t="shared" si="8"/>
        <v>0</v>
      </c>
    </row>
    <row r="23" spans="1:60" s="21" customFormat="1" ht="13.5" thickBot="1" x14ac:dyDescent="0.25">
      <c r="A23" s="17"/>
      <c r="B23" s="18"/>
      <c r="C23" s="19" t="s">
        <v>348</v>
      </c>
      <c r="D23" s="26"/>
      <c r="E23" s="26">
        <f>IF((SUM(E$7,E$22)-(SUM(F$7,F$22))&lt;0),0)+IF((SUM(E$7,E$22)-(SUM(F$7,F$22))&gt;0),(SUM(E$7,E$22)-(SUM(F$7,F$22))))</f>
        <v>0</v>
      </c>
      <c r="F23" s="26">
        <f>IF((SUM(F$7,F$22)-(SUM(E$7,E$22))&lt;0),0)+IF((SUM(F$7,F$22)-(SUM(E$7,E$22))&gt;0),(SUM(F$7,F$22)-(SUM(E$7,E$22))))</f>
        <v>0</v>
      </c>
      <c r="G23" s="26">
        <f>IF((SUM(G$7,G$22)-(SUM(H$7,H$22))&lt;0),0)+IF((SUM(G$7,G$22)-(SUM(H$7,H$22))&gt;0),(SUM(G$7,G$22)-(SUM(H$7,H$22))))</f>
        <v>0</v>
      </c>
      <c r="H23" s="26">
        <f>IF((SUM(H$7,H$22)-(SUM(G$7,G$22))&lt;0),0)+IF((SUM(H$7,H$22)-(SUM(G$7,G$22))&gt;0),(SUM(H$7,H$22)-(SUM(G$7,G$22))))</f>
        <v>0</v>
      </c>
      <c r="I23" s="26">
        <f>IF((SUM(I$7,I$22)-(SUM(J$7,J$22))&lt;0),0)+IF((SUM(I$7,I$22)-(SUM(J$7,J$22))&gt;0),(SUM(I$7,I$22)-(SUM(J$7,J$22))))</f>
        <v>0</v>
      </c>
      <c r="J23" s="26">
        <f>IF((SUM(J$7,J$22)-(SUM(I$7,I$22))&lt;0),0)+IF((SUM(J$7,J$22)-(SUM(I$7,I$22))&gt;0),(SUM(J$7,J$22)-(SUM(I$7,I$22))))</f>
        <v>0</v>
      </c>
      <c r="K23" s="26">
        <f>IF((SUM(K$7,K$22)-(SUM(L$7,L$22))&lt;0),0)+IF((SUM(K$7,K$22)-(SUM(L$7,L$22))&gt;0),(SUM(K$7,K$22)-(SUM(L$7,L$22))))</f>
        <v>0</v>
      </c>
      <c r="L23" s="26">
        <f>IF((SUM(L$7,L$22)-(SUM(K$7,K$22))&lt;0),0)+IF((SUM(L$7,L$22)-(SUM(K$7,K$22))&gt;0),(SUM(L$7,L$22)-(SUM(K$7,K$22))))</f>
        <v>0</v>
      </c>
      <c r="M23" s="26">
        <f>IF((SUM(M$7,M$22)-(SUM(N$7,N$22))&lt;0),0)+IF((SUM(M$7,M$22)-(SUM(N$7,N$22))&gt;0),(SUM(M$7,M$22)-(SUM(N$7,N$22))))</f>
        <v>949.07999999999936</v>
      </c>
      <c r="N23" s="26">
        <f>IF((SUM(N$7,N$22)-(SUM(M$7,M$22))&lt;0),0)+IF((SUM(N$7,N$22)-(SUM(M$7,M$22))&gt;0),(SUM(N$7,N$22)-(SUM(M$7,M$22))))</f>
        <v>0</v>
      </c>
      <c r="O23" s="26">
        <f>IF((SUM(O$7,O$22)-(SUM(P$7,P$22))&lt;0),0)+IF((SUM(O$7,O$22)-(SUM(P$7,P$22))&gt;0),(SUM(O$7,O$22)-(SUM(P$7,P$22))))</f>
        <v>0</v>
      </c>
      <c r="P23" s="26">
        <f>IF((SUM(P$7,P$22)-(SUM(O$7,O$22))&lt;0),0)+IF((SUM(P$7,P$22)-(SUM(O$7,O$22))&gt;0),(SUM(P$7,P$22)-(SUM(O$7,O$22))))</f>
        <v>0</v>
      </c>
      <c r="Q23" s="26">
        <f>IF((SUM(Q$7,Q$22)-(SUM(R$7,R$22))&lt;0),0)+IF((SUM(Q$7,Q$22)-(SUM(R$7,R$22))&gt;0),(SUM(Q$7,Q$22)-(SUM(R$7,R$22))))</f>
        <v>0</v>
      </c>
      <c r="R23" s="26">
        <f>IF((SUM(R$7,R$22)-(SUM(Q$7,Q$22))&lt;0),0)+IF((SUM(R$7,R$22)-(SUM(Q$7,Q$22))&gt;0),(SUM(R$7,R$22)-(SUM(Q$7,Q$22))))</f>
        <v>0</v>
      </c>
      <c r="S23" s="26">
        <f>IF((SUM(S$7,S$22)-(SUM(T$7,T$22))&lt;0),0)+IF((SUM(S$7,S$22)-(SUM(T$7,T$22))&gt;0),(SUM(S$7,S$22)-(SUM(T$7,T$22))))</f>
        <v>0</v>
      </c>
      <c r="T23" s="26">
        <f>IF((SUM(T$7,T$22)-(SUM(S$7,S$22))&lt;0),0)+IF((SUM(T$7,T$22)-(SUM(S$7,S$22))&gt;0),(SUM(T$7,T$22)-(SUM(S$7,S$22))))</f>
        <v>0</v>
      </c>
      <c r="U23" s="26">
        <f>IF((SUM(U$7,U$22)-(SUM(V$7,V$22))&lt;0),0)+IF((SUM(U$7,U$22)-(SUM(V$7,V$22))&gt;0),(SUM(U$7,U$22)-(SUM(V$7,V$22))))</f>
        <v>0</v>
      </c>
      <c r="V23" s="26">
        <f>IF((SUM(V$7,V$22)-(SUM(U$7,U$22))&lt;0),0)+IF((SUM(V$7,V$22)-(SUM(U$7,U$22))&gt;0),(SUM(V$7,V$22)-(SUM(U$7,U$22))))</f>
        <v>0</v>
      </c>
      <c r="W23" s="26">
        <f>IF((SUM(W$7,W$22)-(SUM(X$7,X$22))&lt;0),0)+IF((SUM(W$7,W$22)-(SUM(X$7,X$22))&gt;0),(SUM(W$7,W$22)-(SUM(X$7,X$22))))</f>
        <v>0</v>
      </c>
      <c r="X23" s="26">
        <f>IF((SUM(X$7,X$22)-(SUM(W$7,W$22))&lt;0),0)+IF((SUM(X$7,X$22)-(SUM(W$7,W$22))&gt;0),(SUM(X$7,X$22)-(SUM(W$7,W$22))))</f>
        <v>0</v>
      </c>
      <c r="Y23" s="26">
        <f>IF((SUM(Y$7,Y$22)-(SUM(Z$7,Z$22))&lt;0),0)+IF((SUM(Y$7,Y$22)-(SUM(Z$7,Z$22))&gt;0),(SUM(Y$7,Y$22)-(SUM(Z$7,Z$22))))</f>
        <v>0</v>
      </c>
      <c r="Z23" s="26">
        <f>IF((SUM(Z$7,Z$22)-(SUM(Y$7,Y$22))&lt;0),0)+IF((SUM(Z$7,Z$22)-(SUM(Y$7,Y$22))&gt;0),(SUM(Z$7,Z$22)-(SUM(Y$7,Y$22))))</f>
        <v>5</v>
      </c>
      <c r="AA23" s="26">
        <f>IF((SUM(AA$7,AA$22)-(SUM(AB$7,AB$22))&lt;0),0)+IF((SUM(AA$7,AA$22)-(SUM(AB$7,AB$22))&gt;0),(SUM(AA$7,AA$22)-(SUM(AB$7,AB$22))))</f>
        <v>0</v>
      </c>
      <c r="AB23" s="26">
        <f>IF((SUM(AB$7,AB$22)-(SUM(AA$7,AA$22))&lt;0),0)+IF((SUM(AB$7,AB$22)-(SUM(AA$7,AA$22))&gt;0),(SUM(AB$7,AB$22)-(SUM(AA$7,AA$22))))</f>
        <v>944.07999999999959</v>
      </c>
      <c r="AC23" s="26">
        <f>AC7+AC22</f>
        <v>2840.52</v>
      </c>
      <c r="AD23" s="26">
        <f>AD7+AD22</f>
        <v>4.1800000000000006</v>
      </c>
      <c r="AE23" s="26">
        <f>AE7+AE22</f>
        <v>0</v>
      </c>
      <c r="AF23" s="26">
        <f>IF((SUM(AF$7,AF$22)-(SUM(AG$7,AG$22))&lt;0),0)+IF((SUM(AF$7,AF$22)-(SUM(AG$7,AG$22))&gt;0),(SUM(AF$7,AF$22)-(SUM(AG$7,AG$22))))</f>
        <v>1177.6079999999999</v>
      </c>
      <c r="AG23" s="26">
        <f>IF((SUM(AG$7,AG$22)-(SUM(AF$7,AF$22))&lt;0),0)+IF((SUM(AG$7,AG$22)-(SUM(AF$7,AF$22))&gt;0),(SUM(AG$7,AG$22)-(SUM(AF$7,AF$22))))</f>
        <v>0</v>
      </c>
      <c r="AH23" s="26">
        <f>IF((SUM(AH$7,AH$22)-(SUM(AI$7,AI$22))&lt;0),0)+IF((SUM(AH$7,AH$22)-(SUM(AI$7,AI$22))&gt;0),(SUM(AH$7,AH$22)-(SUM(AI$7,AI$22))))</f>
        <v>1930.7819999999997</v>
      </c>
      <c r="AI23" s="26">
        <f>IF((SUM(AI$7,AI$22)-(SUM(AH$7,AH$22))&lt;0),0)+IF((SUM(AI$7,AI$22)-(SUM(AH$7,AH$22))&gt;0),(SUM(AI$7,AI$22)-(SUM(AH$7,AH$22))))</f>
        <v>0</v>
      </c>
      <c r="AJ23" s="26">
        <f>IF((SUM(AJ$7,AJ$22)-(SUM(AK$7,AK$22))&lt;0),0)+IF((SUM(AJ$7,AJ$22)-(SUM(AK$7,AK$22))&gt;0),(SUM(AJ$7,AJ$22)-(SUM(AK$7,AK$22))))</f>
        <v>0</v>
      </c>
      <c r="AK23" s="91">
        <f>IF((SUM(AK$7,AK$22)-(SUM(AJ$7,AJ$22))&lt;0),0)+IF((SUM(AK$7,AK$22)-(SUM(AJ$7,AJ$22))&gt;0),(SUM(AK$7,AK$22)-(SUM(AJ$7,AJ$22))))</f>
        <v>0</v>
      </c>
      <c r="AL23" s="99">
        <f t="shared" ref="AL23:AV23" si="9">AL7+AL22</f>
        <v>1277</v>
      </c>
      <c r="AM23" s="100">
        <f t="shared" si="9"/>
        <v>0</v>
      </c>
      <c r="AN23" s="101">
        <f>AN7+AN22</f>
        <v>0</v>
      </c>
      <c r="AO23" s="99">
        <f t="shared" si="9"/>
        <v>0</v>
      </c>
      <c r="AP23" s="100">
        <f t="shared" si="9"/>
        <v>0</v>
      </c>
      <c r="AQ23" s="100">
        <f t="shared" si="9"/>
        <v>1850</v>
      </c>
      <c r="AR23" s="100">
        <f t="shared" si="9"/>
        <v>0</v>
      </c>
      <c r="AS23" s="100">
        <f>AS7+AS22</f>
        <v>50.5</v>
      </c>
      <c r="AT23" s="100">
        <f>AT7+AT22</f>
        <v>290</v>
      </c>
      <c r="AU23" s="100">
        <f>AU7+AU22</f>
        <v>0</v>
      </c>
      <c r="AV23" s="114">
        <f t="shared" si="9"/>
        <v>137.85</v>
      </c>
      <c r="AW23" s="99">
        <f>IF((SUM(AW$7,AW$22)-(SUM(AX$7,AX$22))&lt;0),0)+IF((SUM(AW$7,AW$22)-(SUM(AX$7,AX$22))&gt;0),(SUM(AW$7,AW$22)-(SUM(AX$7,AX$22))))</f>
        <v>0</v>
      </c>
      <c r="AX23" s="100">
        <f>IF((SUM(AX$7,AX$22)-(SUM(AW$7,AW$22))&lt;0),0)+IF((SUM(AX$7,AX$22)-(SUM(AW$7,AW$22))&gt;0),(SUM(AX$7,AX$22)-(SUM(AW$7,AW$22))))</f>
        <v>0</v>
      </c>
      <c r="AY23" s="100">
        <f>IF((SUM(AY$7,AY$22)-(SUM(AZ$7,AZ$22))&lt;0),0)+IF((SUM(AY$7,AY$22)-(SUM(AZ$7,AZ$22))&gt;0),(SUM(AY$7,AY$22)-(SUM(AZ$7,AZ$22))))</f>
        <v>0</v>
      </c>
      <c r="AZ23" s="100">
        <f>IF((SUM(AZ$7,AZ$22)-(SUM(AY$7,AY$22))&lt;0),0)+IF((SUM(AZ$7,AZ$22)-(SUM(AY$7,AY$22))&gt;0),(SUM(AZ$7,AZ$22)-(SUM(AY$7,AY$22))))</f>
        <v>0</v>
      </c>
      <c r="BA23" s="100">
        <f>BA7+BA22</f>
        <v>0</v>
      </c>
      <c r="BB23" s="100">
        <f>BB7+BB22</f>
        <v>0</v>
      </c>
      <c r="BC23" s="100">
        <f>BC7+BC22</f>
        <v>0</v>
      </c>
      <c r="BD23" s="101">
        <f>BD7+BD22</f>
        <v>0</v>
      </c>
      <c r="BE23" s="92">
        <f>SUM(E23,G23,I23,K23,M23,O23,Q23,S23,U23,W23,Y23,AA23,AJ23,AW23,AY23)</f>
        <v>949.07999999999936</v>
      </c>
      <c r="BF23" s="26">
        <f>SUM(F23,H23,J23,L23,N23,P23,R23,T23,V23,X23,Z23,AB23,AK23,AX23,AZ23)</f>
        <v>949.07999999999959</v>
      </c>
      <c r="BG23" s="20">
        <f>BG7-BG22</f>
        <v>0</v>
      </c>
      <c r="BH23" s="26">
        <f>BH7-BH22</f>
        <v>0</v>
      </c>
    </row>
    <row r="24" spans="1:60" x14ac:dyDescent="0.2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36">
        <f>BF23-BE23</f>
        <v>0</v>
      </c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</row>
    <row r="27" spans="1:60" x14ac:dyDescent="0.2">
      <c r="C27" s="1" t="s">
        <v>25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5" spans="3:3" x14ac:dyDescent="0.2">
      <c r="C35" s="1" t="s">
        <v>25</v>
      </c>
    </row>
  </sheetData>
  <mergeCells count="64">
    <mergeCell ref="M3:N3"/>
    <mergeCell ref="O3:P3"/>
    <mergeCell ref="U4:V5"/>
    <mergeCell ref="W4:X5"/>
    <mergeCell ref="S4:T5"/>
    <mergeCell ref="AF5:AG5"/>
    <mergeCell ref="Y3:Z3"/>
    <mergeCell ref="U3:V3"/>
    <mergeCell ref="W3:X3"/>
    <mergeCell ref="Q3:R3"/>
    <mergeCell ref="Q4: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I4:J5"/>
    <mergeCell ref="K4:L5"/>
    <mergeCell ref="M4:N5"/>
    <mergeCell ref="O4:P5"/>
    <mergeCell ref="K3:L3"/>
    <mergeCell ref="AC3:AE3"/>
    <mergeCell ref="AF3:AI3"/>
    <mergeCell ref="AJ3:AK3"/>
    <mergeCell ref="AL3:AV3"/>
    <mergeCell ref="S3:T3"/>
    <mergeCell ref="AA3:AB3"/>
    <mergeCell ref="AW3:AX3"/>
    <mergeCell ref="AJ4:AK5"/>
    <mergeCell ref="AW4:AX5"/>
    <mergeCell ref="AU4:AU5"/>
    <mergeCell ref="AT4:AT5"/>
    <mergeCell ref="AH5:AI5"/>
    <mergeCell ref="AL4:AL5"/>
    <mergeCell ref="AM4:AM5"/>
    <mergeCell ref="AN4:AN5"/>
    <mergeCell ref="Y4:Z5"/>
    <mergeCell ref="AA4:AB5"/>
    <mergeCell ref="AC4:AC6"/>
    <mergeCell ref="AD4:AD6"/>
    <mergeCell ref="AE4:AE6"/>
    <mergeCell ref="AH4:AI4"/>
    <mergeCell ref="AF4:AG4"/>
    <mergeCell ref="BE3:BF5"/>
    <mergeCell ref="BG3:BH5"/>
    <mergeCell ref="AY3:AZ3"/>
    <mergeCell ref="BC4:BC6"/>
    <mergeCell ref="BA4:BA6"/>
    <mergeCell ref="BD4:BD6"/>
    <mergeCell ref="BA3:BD3"/>
    <mergeCell ref="AL6:AN6"/>
    <mergeCell ref="AO6:AV6"/>
    <mergeCell ref="AY4:AZ5"/>
    <mergeCell ref="BB4:BB6"/>
    <mergeCell ref="AP4:AP5"/>
    <mergeCell ref="AQ4:AQ5"/>
    <mergeCell ref="AR4:AR5"/>
    <mergeCell ref="AS4:AS5"/>
    <mergeCell ref="AO4:AO5"/>
    <mergeCell ref="AV4:AV5"/>
  </mergeCells>
  <dataValidations count="1">
    <dataValidation type="list" allowBlank="1" showInputMessage="1" showErrorMessage="1" sqref="C8:C21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6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7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8" name="Button 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9" name="Button 1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0" name="Button 1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1" name="Button 1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2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3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4" name="Button 1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5" name="Button 1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16" name="Button 1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17" name="Button 1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18" name="Button 1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19" name="Button 2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0" name="Button 2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1" name="Button 2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2" name="Button 2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3" name="Button 2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9" r:id="rId24" name="Button 2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5" name="Button 2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26" name="Button 2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27" name="Button 2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28" name="Button 2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314325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29" name="Button 3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23</xdr:row>
                    <xdr:rowOff>142875</xdr:rowOff>
                  </from>
                  <to>
                    <xdr:col>1</xdr:col>
                    <xdr:colOff>638175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6"/>
  <sheetViews>
    <sheetView zoomScale="75" zoomScaleNormal="75" workbookViewId="0">
      <pane xSplit="4" ySplit="7" topLeftCell="AL16" activePane="bottomRight" state="frozen"/>
      <selection pane="topRight" activeCell="E1" sqref="E1"/>
      <selection pane="bottomLeft" activeCell="A7" sqref="A7"/>
      <selection pane="bottomRight" activeCell="AV37" sqref="AV37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63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64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август!BB4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65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3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348</v>
      </c>
      <c r="D7" s="84"/>
      <c r="E7" s="84">
        <f>август!E23</f>
        <v>0</v>
      </c>
      <c r="F7" s="84">
        <f>август!F23</f>
        <v>0</v>
      </c>
      <c r="G7" s="84">
        <f>август!G23</f>
        <v>0</v>
      </c>
      <c r="H7" s="84">
        <f>август!H23</f>
        <v>0</v>
      </c>
      <c r="I7" s="84">
        <f>август!I23</f>
        <v>0</v>
      </c>
      <c r="J7" s="84">
        <f>август!J23</f>
        <v>0</v>
      </c>
      <c r="K7" s="84">
        <f>август!K23</f>
        <v>0</v>
      </c>
      <c r="L7" s="84">
        <f>август!L23</f>
        <v>0</v>
      </c>
      <c r="M7" s="84">
        <f>август!M23</f>
        <v>949.07999999999936</v>
      </c>
      <c r="N7" s="84">
        <f>август!N23</f>
        <v>0</v>
      </c>
      <c r="O7" s="84">
        <f>август!O23</f>
        <v>0</v>
      </c>
      <c r="P7" s="84">
        <f>август!P23</f>
        <v>0</v>
      </c>
      <c r="Q7" s="84">
        <f>август!Q23</f>
        <v>0</v>
      </c>
      <c r="R7" s="84">
        <f>август!R23</f>
        <v>0</v>
      </c>
      <c r="S7" s="84">
        <f>август!S23</f>
        <v>0</v>
      </c>
      <c r="T7" s="84">
        <f>август!T23</f>
        <v>0</v>
      </c>
      <c r="U7" s="84">
        <f>август!U23</f>
        <v>0</v>
      </c>
      <c r="V7" s="84">
        <f>август!V23</f>
        <v>0</v>
      </c>
      <c r="W7" s="84">
        <f>август!W23</f>
        <v>0</v>
      </c>
      <c r="X7" s="84">
        <f>август!X23</f>
        <v>0</v>
      </c>
      <c r="Y7" s="84">
        <f>август!Y23</f>
        <v>0</v>
      </c>
      <c r="Z7" s="84">
        <f>август!Z23</f>
        <v>5</v>
      </c>
      <c r="AA7" s="84">
        <f>август!AA23</f>
        <v>0</v>
      </c>
      <c r="AB7" s="84">
        <f>август!AB23</f>
        <v>944.07999999999959</v>
      </c>
      <c r="AC7" s="84">
        <f>август!AC23</f>
        <v>2840.52</v>
      </c>
      <c r="AD7" s="84">
        <f>август!AD23</f>
        <v>4.1800000000000006</v>
      </c>
      <c r="AE7" s="84">
        <f>август!AE23</f>
        <v>0</v>
      </c>
      <c r="AF7" s="84">
        <f>август!AF23</f>
        <v>1177.6079999999999</v>
      </c>
      <c r="AG7" s="84">
        <f>август!AG23</f>
        <v>0</v>
      </c>
      <c r="AH7" s="84">
        <f>август!AH23</f>
        <v>1930.7819999999997</v>
      </c>
      <c r="AI7" s="84">
        <f>август!AI23</f>
        <v>0</v>
      </c>
      <c r="AJ7" s="84">
        <f>август!AJ23</f>
        <v>0</v>
      </c>
      <c r="AK7" s="102">
        <f>август!AK23</f>
        <v>0</v>
      </c>
      <c r="AL7" s="104">
        <f>август!AL23</f>
        <v>1277</v>
      </c>
      <c r="AM7" s="84">
        <f>август!AM23</f>
        <v>0</v>
      </c>
      <c r="AN7" s="105">
        <f>август!AN23</f>
        <v>0</v>
      </c>
      <c r="AO7" s="104">
        <f>август!AO23</f>
        <v>0</v>
      </c>
      <c r="AP7" s="84">
        <f>август!AP23</f>
        <v>0</v>
      </c>
      <c r="AQ7" s="84">
        <f>август!AQ23</f>
        <v>1850</v>
      </c>
      <c r="AR7" s="84">
        <f>август!AR23</f>
        <v>0</v>
      </c>
      <c r="AS7" s="84">
        <f>август!AS23</f>
        <v>50.5</v>
      </c>
      <c r="AT7" s="84">
        <f>август!AT23</f>
        <v>290</v>
      </c>
      <c r="AU7" s="84">
        <f>август!AU23</f>
        <v>0</v>
      </c>
      <c r="AV7" s="105">
        <f>август!AV23</f>
        <v>137.85</v>
      </c>
      <c r="AW7" s="104">
        <f>август!AW23</f>
        <v>0</v>
      </c>
      <c r="AX7" s="84">
        <f>август!AX23</f>
        <v>0</v>
      </c>
      <c r="AY7" s="84">
        <f>август!AY23</f>
        <v>0</v>
      </c>
      <c r="AZ7" s="84">
        <f>август!AZ23</f>
        <v>0</v>
      </c>
      <c r="BA7" s="84">
        <f>август!BA23</f>
        <v>0</v>
      </c>
      <c r="BB7" s="84">
        <f>август!BB23</f>
        <v>0</v>
      </c>
      <c r="BC7" s="84">
        <f>август!BC23</f>
        <v>0</v>
      </c>
      <c r="BD7" s="105">
        <f>август!BD23</f>
        <v>0</v>
      </c>
      <c r="BE7" s="103">
        <f>август!BE23</f>
        <v>949.07999999999936</v>
      </c>
      <c r="BF7" s="84">
        <f>август!BF23</f>
        <v>949.07999999999959</v>
      </c>
      <c r="BG7" s="84">
        <f>август!BG23</f>
        <v>0</v>
      </c>
      <c r="BH7" s="84">
        <f>август!BH23</f>
        <v>0</v>
      </c>
    </row>
    <row r="8" spans="1:60" ht="18.75" customHeight="1" x14ac:dyDescent="0.2">
      <c r="A8" s="2">
        <v>1</v>
      </c>
      <c r="B8" s="3">
        <v>44440</v>
      </c>
      <c r="C8" s="4" t="s">
        <v>47</v>
      </c>
      <c r="D8" s="37">
        <v>11.76</v>
      </c>
      <c r="E8" s="27"/>
      <c r="F8" s="27"/>
      <c r="G8" s="27"/>
      <c r="H8" s="27"/>
      <c r="I8" s="27"/>
      <c r="J8" s="27"/>
      <c r="K8" s="27"/>
      <c r="L8" s="27"/>
      <c r="M8" s="27">
        <v>11.76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11.76</v>
      </c>
      <c r="AC8" s="31">
        <v>11.76</v>
      </c>
      <c r="AD8" s="31"/>
      <c r="AE8" s="31"/>
      <c r="AF8" s="31"/>
      <c r="AG8" s="32">
        <f>AC8*$AF$5</f>
        <v>0</v>
      </c>
      <c r="AH8" s="31"/>
      <c r="AI8" s="32">
        <f t="shared" ref="AI8:AI22" si="0">AC8*$AH$5</f>
        <v>0</v>
      </c>
      <c r="AJ8" s="30">
        <f t="shared" ref="AJ8:AJ20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94"/>
      <c r="AW8" s="117"/>
      <c r="AX8" s="34"/>
      <c r="AY8" s="30">
        <f t="shared" ref="AY8:AY20" si="2">SUM(BA8:BD8)</f>
        <v>0</v>
      </c>
      <c r="AZ8" s="30"/>
      <c r="BA8" s="31"/>
      <c r="BB8" s="31"/>
      <c r="BC8" s="31"/>
      <c r="BD8" s="94"/>
      <c r="BE8" s="115">
        <f t="shared" ref="BE8:BE22" si="3">SUM(E8,G8,I8,K8,M8,O8,Q8,S8,U8,W8,Y8,AA8,AJ8,AW8,AY8)</f>
        <v>11.76</v>
      </c>
      <c r="BF8" s="35">
        <f t="shared" ref="BF8:BF22" si="4">SUM(F8,H8,J8,L8,N8,P8,R8,T8,V8,X8,Z8,AB8,AK8,AX8,AZ8)</f>
        <v>11.76</v>
      </c>
      <c r="BG8" s="8"/>
      <c r="BH8" s="29"/>
    </row>
    <row r="9" spans="1:60" ht="18.75" customHeight="1" x14ac:dyDescent="0.2">
      <c r="A9" s="2">
        <v>2</v>
      </c>
      <c r="B9" s="3">
        <v>44440</v>
      </c>
      <c r="C9" s="4" t="s">
        <v>14</v>
      </c>
      <c r="D9" s="37">
        <v>11.7</v>
      </c>
      <c r="E9" s="27"/>
      <c r="F9" s="27"/>
      <c r="G9" s="27"/>
      <c r="H9" s="27"/>
      <c r="I9" s="27"/>
      <c r="J9" s="27"/>
      <c r="K9" s="27"/>
      <c r="L9" s="27"/>
      <c r="M9" s="27"/>
      <c r="N9" s="27">
        <v>11.7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30">
        <f>SUM(AF9,AH9)</f>
        <v>0</v>
      </c>
      <c r="AB9" s="30">
        <f>SUM(AC9:AE9)</f>
        <v>0</v>
      </c>
      <c r="AC9" s="31"/>
      <c r="AD9" s="31"/>
      <c r="AE9" s="31"/>
      <c r="AF9" s="31"/>
      <c r="AG9" s="32">
        <f>AC9*$AF$5</f>
        <v>0</v>
      </c>
      <c r="AH9" s="31"/>
      <c r="AI9" s="32">
        <f>AC9*$AH$5</f>
        <v>0</v>
      </c>
      <c r="AJ9" s="30">
        <f>SUM(AL9:AV9)</f>
        <v>11.7</v>
      </c>
      <c r="AK9" s="89"/>
      <c r="AL9" s="93"/>
      <c r="AM9" s="31"/>
      <c r="AN9" s="94"/>
      <c r="AO9" s="93"/>
      <c r="AP9" s="31"/>
      <c r="AQ9" s="31"/>
      <c r="AR9" s="31"/>
      <c r="AS9" s="31"/>
      <c r="AT9" s="31"/>
      <c r="AU9" s="112"/>
      <c r="AV9" s="94">
        <v>11.7</v>
      </c>
      <c r="AW9" s="117"/>
      <c r="AX9" s="34"/>
      <c r="AY9" s="30">
        <f>SUM(BA9:BD9)</f>
        <v>0</v>
      </c>
      <c r="AZ9" s="30"/>
      <c r="BA9" s="31"/>
      <c r="BB9" s="31"/>
      <c r="BC9" s="31"/>
      <c r="BD9" s="94"/>
      <c r="BE9" s="115">
        <f>SUM(E9,G9,I9,K9,M9,O9,Q9,S9,U9,W9,Y9,AA9,AJ9,AW9,AY9)</f>
        <v>11.7</v>
      </c>
      <c r="BF9" s="35">
        <f>SUM(F9,H9,J9,L9,N9,P9,R9,T9,V9,X9,Z9,AB9,AK9,AX9,AZ9)</f>
        <v>11.7</v>
      </c>
      <c r="BG9" s="8"/>
      <c r="BH9" s="29"/>
    </row>
    <row r="10" spans="1:60" ht="18.75" customHeight="1" x14ac:dyDescent="0.2">
      <c r="A10" s="2">
        <v>3</v>
      </c>
      <c r="B10" s="3">
        <v>44441</v>
      </c>
      <c r="C10" s="4" t="s">
        <v>365</v>
      </c>
      <c r="D10" s="38">
        <v>105</v>
      </c>
      <c r="E10" s="28"/>
      <c r="F10" s="28"/>
      <c r="G10" s="28"/>
      <c r="H10" s="28"/>
      <c r="I10" s="28"/>
      <c r="J10" s="28"/>
      <c r="K10" s="28"/>
      <c r="L10" s="28"/>
      <c r="M10" s="28"/>
      <c r="N10" s="28">
        <v>105</v>
      </c>
      <c r="O10" s="28"/>
      <c r="P10" s="28"/>
      <c r="Q10" s="28"/>
      <c r="R10" s="27"/>
      <c r="S10" s="28"/>
      <c r="T10" s="28"/>
      <c r="U10" s="28"/>
      <c r="V10" s="28"/>
      <c r="W10" s="28"/>
      <c r="X10" s="28"/>
      <c r="Y10" s="28"/>
      <c r="Z10" s="28"/>
      <c r="AA10" s="30">
        <f t="shared" ref="AA10:AA22" si="5">SUM(AF10,AH10)</f>
        <v>0</v>
      </c>
      <c r="AB10" s="30">
        <f>SUM(AC10:AE10)</f>
        <v>0</v>
      </c>
      <c r="AC10" s="33"/>
      <c r="AD10" s="33"/>
      <c r="AE10" s="33"/>
      <c r="AF10" s="31"/>
      <c r="AG10" s="32">
        <f>AC10*$AF$5</f>
        <v>0</v>
      </c>
      <c r="AH10" s="31"/>
      <c r="AI10" s="32">
        <f t="shared" si="0"/>
        <v>0</v>
      </c>
      <c r="AJ10" s="30">
        <f t="shared" si="1"/>
        <v>105</v>
      </c>
      <c r="AK10" s="90"/>
      <c r="AL10" s="95"/>
      <c r="AM10" s="33"/>
      <c r="AN10" s="96"/>
      <c r="AO10" s="95"/>
      <c r="AP10" s="33"/>
      <c r="AQ10" s="33">
        <v>105</v>
      </c>
      <c r="AR10" s="33"/>
      <c r="AS10" s="33"/>
      <c r="AT10" s="33"/>
      <c r="AU10" s="113"/>
      <c r="AV10" s="96"/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105</v>
      </c>
      <c r="BF10" s="35">
        <f t="shared" si="4"/>
        <v>105</v>
      </c>
      <c r="BG10" s="8"/>
      <c r="BH10" s="29"/>
    </row>
    <row r="11" spans="1:60" ht="18.75" customHeight="1" x14ac:dyDescent="0.2">
      <c r="A11" s="2">
        <v>4</v>
      </c>
      <c r="B11" s="9">
        <v>44441</v>
      </c>
      <c r="C11" s="4" t="s">
        <v>47</v>
      </c>
      <c r="D11" s="39">
        <v>402.3</v>
      </c>
      <c r="E11" s="29"/>
      <c r="F11" s="28"/>
      <c r="G11" s="29"/>
      <c r="H11" s="28"/>
      <c r="I11" s="29"/>
      <c r="J11" s="28"/>
      <c r="K11" s="28"/>
      <c r="L11" s="28"/>
      <c r="M11" s="28">
        <v>402.3</v>
      </c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ref="AB11:AB19" si="6">SUM(AC11:AE11)</f>
        <v>402.3</v>
      </c>
      <c r="AC11" s="33">
        <v>402.3</v>
      </c>
      <c r="AD11" s="33"/>
      <c r="AE11" s="33"/>
      <c r="AF11" s="31"/>
      <c r="AG11" s="32">
        <f t="shared" ref="AG11:AG22" si="7">AC11*$AF$5</f>
        <v>0</v>
      </c>
      <c r="AH11" s="31"/>
      <c r="AI11" s="32">
        <f t="shared" si="0"/>
        <v>0</v>
      </c>
      <c r="AJ11" s="30">
        <f t="shared" si="1"/>
        <v>0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96"/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402.3</v>
      </c>
      <c r="BF11" s="35">
        <f t="shared" si="4"/>
        <v>402.3</v>
      </c>
      <c r="BG11" s="8"/>
      <c r="BH11" s="29"/>
    </row>
    <row r="12" spans="1:60" ht="18.75" customHeight="1" x14ac:dyDescent="0.2">
      <c r="A12" s="2">
        <v>5</v>
      </c>
      <c r="B12" s="6">
        <v>44441</v>
      </c>
      <c r="C12" s="4" t="s">
        <v>47</v>
      </c>
      <c r="D12" s="37">
        <v>416.71</v>
      </c>
      <c r="E12" s="28"/>
      <c r="F12" s="28"/>
      <c r="G12" s="28"/>
      <c r="H12" s="28"/>
      <c r="I12" s="28"/>
      <c r="J12" s="28"/>
      <c r="K12" s="28"/>
      <c r="L12" s="28"/>
      <c r="M12" s="28">
        <v>416.71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416.71</v>
      </c>
      <c r="AC12" s="33">
        <v>416.71</v>
      </c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96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416.71</v>
      </c>
      <c r="BF12" s="35">
        <f t="shared" si="4"/>
        <v>416.71</v>
      </c>
      <c r="BG12" s="8"/>
      <c r="BH12" s="29"/>
    </row>
    <row r="13" spans="1:60" ht="18.75" customHeight="1" x14ac:dyDescent="0.2">
      <c r="A13" s="2">
        <v>6</v>
      </c>
      <c r="B13" s="9">
        <v>44442</v>
      </c>
      <c r="C13" s="4" t="s">
        <v>51</v>
      </c>
      <c r="D13" s="38">
        <v>60</v>
      </c>
      <c r="E13" s="28"/>
      <c r="F13" s="28"/>
      <c r="G13" s="28"/>
      <c r="H13" s="28"/>
      <c r="I13" s="28"/>
      <c r="J13" s="28"/>
      <c r="K13" s="28"/>
      <c r="L13" s="28"/>
      <c r="M13" s="28">
        <v>60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>
        <v>60</v>
      </c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96"/>
      <c r="AW13" s="118"/>
      <c r="AX13" s="34"/>
      <c r="AY13" s="30">
        <f t="shared" si="2"/>
        <v>0</v>
      </c>
      <c r="AZ13" s="40"/>
      <c r="BA13" s="33"/>
      <c r="BB13" s="33"/>
      <c r="BC13" s="140"/>
      <c r="BD13" s="96"/>
      <c r="BE13" s="115">
        <f t="shared" si="3"/>
        <v>60</v>
      </c>
      <c r="BF13" s="35">
        <f t="shared" si="4"/>
        <v>60</v>
      </c>
      <c r="BG13" s="8"/>
      <c r="BH13" s="29"/>
    </row>
    <row r="14" spans="1:60" ht="18.75" customHeight="1" x14ac:dyDescent="0.2">
      <c r="A14" s="2">
        <v>7</v>
      </c>
      <c r="B14" s="6">
        <v>44456</v>
      </c>
      <c r="C14" s="4" t="s">
        <v>14</v>
      </c>
      <c r="D14" s="38">
        <v>4.0599999999999996</v>
      </c>
      <c r="E14" s="28"/>
      <c r="F14" s="28"/>
      <c r="G14" s="28"/>
      <c r="H14" s="28"/>
      <c r="I14" s="28"/>
      <c r="J14" s="28"/>
      <c r="K14" s="28"/>
      <c r="L14" s="28"/>
      <c r="M14" s="28"/>
      <c r="N14" s="28">
        <v>4.0599999999999996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4.0599999999999996</v>
      </c>
      <c r="AK14" s="90"/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96">
        <v>4.0599999999999996</v>
      </c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4.0599999999999996</v>
      </c>
      <c r="BF14" s="35">
        <f t="shared" si="4"/>
        <v>4.0599999999999996</v>
      </c>
      <c r="BG14" s="8"/>
      <c r="BH14" s="29"/>
    </row>
    <row r="15" spans="1:60" ht="18.75" customHeight="1" x14ac:dyDescent="0.2">
      <c r="A15" s="2">
        <v>8</v>
      </c>
      <c r="B15" s="9">
        <v>44456</v>
      </c>
      <c r="C15" s="4" t="s">
        <v>51</v>
      </c>
      <c r="D15" s="38">
        <v>203</v>
      </c>
      <c r="E15" s="28"/>
      <c r="F15" s="28"/>
      <c r="G15" s="28"/>
      <c r="H15" s="28"/>
      <c r="I15" s="28"/>
      <c r="J15" s="28"/>
      <c r="K15" s="28"/>
      <c r="L15" s="28"/>
      <c r="M15" s="28"/>
      <c r="N15" s="28">
        <v>203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>
        <v>65</v>
      </c>
      <c r="Z15" s="28"/>
      <c r="AA15" s="30">
        <f t="shared" si="5"/>
        <v>0</v>
      </c>
      <c r="AB15" s="30">
        <f t="shared" si="6"/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 t="shared" si="1"/>
        <v>138</v>
      </c>
      <c r="AK15" s="90"/>
      <c r="AL15" s="95">
        <v>51</v>
      </c>
      <c r="AM15" s="33"/>
      <c r="AN15" s="96"/>
      <c r="AO15" s="95"/>
      <c r="AP15" s="33"/>
      <c r="AQ15" s="33"/>
      <c r="AR15" s="33"/>
      <c r="AS15" s="33"/>
      <c r="AT15" s="33">
        <v>87</v>
      </c>
      <c r="AU15" s="113"/>
      <c r="AV15" s="96"/>
      <c r="AW15" s="118"/>
      <c r="AX15" s="34"/>
      <c r="AY15" s="30">
        <f t="shared" si="2"/>
        <v>0</v>
      </c>
      <c r="AZ15" s="40"/>
      <c r="BA15" s="33"/>
      <c r="BB15" s="33"/>
      <c r="BC15" s="33"/>
      <c r="BD15" s="96"/>
      <c r="BE15" s="115">
        <f t="shared" si="3"/>
        <v>203</v>
      </c>
      <c r="BF15" s="35">
        <f t="shared" si="4"/>
        <v>203</v>
      </c>
      <c r="BG15" s="8"/>
      <c r="BH15" s="29"/>
    </row>
    <row r="16" spans="1:60" ht="18.75" customHeight="1" x14ac:dyDescent="0.2">
      <c r="A16" s="2">
        <v>9</v>
      </c>
      <c r="B16" s="6">
        <v>44469</v>
      </c>
      <c r="C16" s="4" t="s">
        <v>14</v>
      </c>
      <c r="D16" s="38">
        <v>0.67</v>
      </c>
      <c r="E16" s="28"/>
      <c r="F16" s="28"/>
      <c r="G16" s="28"/>
      <c r="H16" s="28"/>
      <c r="I16" s="28"/>
      <c r="J16" s="28"/>
      <c r="K16" s="28"/>
      <c r="L16" s="28"/>
      <c r="M16" s="28">
        <v>0.67</v>
      </c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>SUM(AC16:AE16)</f>
        <v>0.67</v>
      </c>
      <c r="AC16" s="33"/>
      <c r="AD16" s="33">
        <v>0.67</v>
      </c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>SUM(AL16:AV16)</f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96"/>
      <c r="AW16" s="118"/>
      <c r="AX16" s="34"/>
      <c r="AY16" s="30">
        <f>SUM(BA16:BD16)</f>
        <v>0</v>
      </c>
      <c r="AZ16" s="40"/>
      <c r="BA16" s="33"/>
      <c r="BB16" s="33"/>
      <c r="BC16" s="33"/>
      <c r="BD16" s="96"/>
      <c r="BE16" s="115">
        <f t="shared" si="3"/>
        <v>0.67</v>
      </c>
      <c r="BF16" s="35">
        <f t="shared" si="4"/>
        <v>0.67</v>
      </c>
      <c r="BG16" s="8"/>
      <c r="BH16" s="29"/>
    </row>
    <row r="17" spans="1:60" ht="18.75" customHeight="1" x14ac:dyDescent="0.2">
      <c r="A17" s="2">
        <v>10</v>
      </c>
      <c r="B17" s="6">
        <v>44469</v>
      </c>
      <c r="C17" s="4" t="s">
        <v>57</v>
      </c>
      <c r="D17" s="38">
        <v>247.06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258.76</v>
      </c>
      <c r="AB17" s="30">
        <f t="shared" si="6"/>
        <v>0</v>
      </c>
      <c r="AC17" s="33"/>
      <c r="AD17" s="33"/>
      <c r="AE17" s="33"/>
      <c r="AF17" s="31">
        <v>138</v>
      </c>
      <c r="AG17" s="32">
        <f t="shared" si="7"/>
        <v>0</v>
      </c>
      <c r="AH17" s="31">
        <v>120.76</v>
      </c>
      <c r="AI17" s="32">
        <f t="shared" si="0"/>
        <v>0</v>
      </c>
      <c r="AJ17" s="30">
        <f t="shared" si="1"/>
        <v>0</v>
      </c>
      <c r="AK17" s="90">
        <v>258.76</v>
      </c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96"/>
      <c r="AW17" s="118"/>
      <c r="AX17" s="34"/>
      <c r="AY17" s="30">
        <f t="shared" si="2"/>
        <v>0</v>
      </c>
      <c r="AZ17" s="40"/>
      <c r="BA17" s="33"/>
      <c r="BB17" s="33"/>
      <c r="BC17" s="33"/>
      <c r="BD17" s="96"/>
      <c r="BE17" s="115">
        <f t="shared" si="3"/>
        <v>258.76</v>
      </c>
      <c r="BF17" s="35">
        <f t="shared" si="4"/>
        <v>258.76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1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96"/>
      <c r="AW18" s="118"/>
      <c r="AX18" s="34"/>
      <c r="AY18" s="30">
        <f t="shared" si="2"/>
        <v>0</v>
      </c>
      <c r="AZ18" s="40"/>
      <c r="BA18" s="33"/>
      <c r="BB18" s="33"/>
      <c r="BC18" s="33"/>
      <c r="BD18" s="94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 t="shared" si="6"/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96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 t="shared" si="1"/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96"/>
      <c r="AW20" s="118"/>
      <c r="AX20" s="34"/>
      <c r="AY20" s="30">
        <f t="shared" si="2"/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96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ht="18.75" customHeight="1" x14ac:dyDescent="0.2">
      <c r="A22" s="2">
        <v>15</v>
      </c>
      <c r="B22" s="6"/>
      <c r="C22" s="4"/>
      <c r="D22" s="3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 t="shared" si="5"/>
        <v>0</v>
      </c>
      <c r="AB22" s="30">
        <f>SUM(AC22:AE22)</f>
        <v>0</v>
      </c>
      <c r="AC22" s="33"/>
      <c r="AD22" s="33"/>
      <c r="AE22" s="33"/>
      <c r="AF22" s="31"/>
      <c r="AG22" s="32">
        <f t="shared" si="7"/>
        <v>0</v>
      </c>
      <c r="AH22" s="31"/>
      <c r="AI22" s="32">
        <f t="shared" si="0"/>
        <v>0</v>
      </c>
      <c r="AJ22" s="30">
        <f>SUM(AL22:AV22)</f>
        <v>0</v>
      </c>
      <c r="AK22" s="90"/>
      <c r="AL22" s="95"/>
      <c r="AM22" s="33"/>
      <c r="AN22" s="96"/>
      <c r="AO22" s="95"/>
      <c r="AP22" s="33"/>
      <c r="AQ22" s="33"/>
      <c r="AR22" s="33"/>
      <c r="AS22" s="33"/>
      <c r="AT22" s="33"/>
      <c r="AU22" s="113"/>
      <c r="AV22" s="96"/>
      <c r="AW22" s="118"/>
      <c r="AX22" s="34"/>
      <c r="AY22" s="30">
        <f>SUM(BA22:BD22)</f>
        <v>0</v>
      </c>
      <c r="AZ22" s="40"/>
      <c r="BA22" s="33"/>
      <c r="BB22" s="33"/>
      <c r="BC22" s="33"/>
      <c r="BD22" s="96"/>
      <c r="BE22" s="115">
        <f t="shared" si="3"/>
        <v>0</v>
      </c>
      <c r="BF22" s="35">
        <f t="shared" si="4"/>
        <v>0</v>
      </c>
      <c r="BG22" s="8"/>
      <c r="BH22" s="29"/>
    </row>
    <row r="23" spans="1:60" s="21" customFormat="1" x14ac:dyDescent="0.2">
      <c r="A23" s="17"/>
      <c r="B23" s="18"/>
      <c r="C23" s="19" t="s">
        <v>15</v>
      </c>
      <c r="D23" s="26">
        <f t="shared" ref="D23:AG23" si="8">SUM(D8:D22)</f>
        <v>1462.26</v>
      </c>
      <c r="E23" s="26">
        <f t="shared" si="8"/>
        <v>0</v>
      </c>
      <c r="F23" s="26">
        <f t="shared" si="8"/>
        <v>0</v>
      </c>
      <c r="G23" s="26">
        <f t="shared" si="8"/>
        <v>0</v>
      </c>
      <c r="H23" s="26">
        <f t="shared" si="8"/>
        <v>0</v>
      </c>
      <c r="I23" s="26">
        <f t="shared" si="8"/>
        <v>0</v>
      </c>
      <c r="J23" s="26">
        <f t="shared" si="8"/>
        <v>0</v>
      </c>
      <c r="K23" s="26">
        <f t="shared" si="8"/>
        <v>0</v>
      </c>
      <c r="L23" s="26">
        <f t="shared" si="8"/>
        <v>0</v>
      </c>
      <c r="M23" s="26">
        <f t="shared" si="8"/>
        <v>891.43999999999994</v>
      </c>
      <c r="N23" s="26">
        <f t="shared" si="8"/>
        <v>323.76</v>
      </c>
      <c r="O23" s="26">
        <f t="shared" si="8"/>
        <v>0</v>
      </c>
      <c r="P23" s="26">
        <f t="shared" si="8"/>
        <v>0</v>
      </c>
      <c r="Q23" s="26">
        <f t="shared" si="8"/>
        <v>0</v>
      </c>
      <c r="R23" s="26">
        <f t="shared" si="8"/>
        <v>0</v>
      </c>
      <c r="S23" s="26">
        <f t="shared" si="8"/>
        <v>0</v>
      </c>
      <c r="T23" s="26">
        <f t="shared" si="8"/>
        <v>0</v>
      </c>
      <c r="U23" s="26">
        <f t="shared" si="8"/>
        <v>0</v>
      </c>
      <c r="V23" s="26">
        <f t="shared" si="8"/>
        <v>0</v>
      </c>
      <c r="W23" s="26">
        <f t="shared" si="8"/>
        <v>0</v>
      </c>
      <c r="X23" s="26">
        <f t="shared" si="8"/>
        <v>0</v>
      </c>
      <c r="Y23" s="26">
        <f t="shared" si="8"/>
        <v>65</v>
      </c>
      <c r="Z23" s="26">
        <f t="shared" si="8"/>
        <v>60</v>
      </c>
      <c r="AA23" s="26">
        <f t="shared" si="8"/>
        <v>258.76</v>
      </c>
      <c r="AB23" s="26">
        <f t="shared" si="8"/>
        <v>831.43999999999994</v>
      </c>
      <c r="AC23" s="26">
        <f t="shared" si="8"/>
        <v>830.77</v>
      </c>
      <c r="AD23" s="26">
        <f t="shared" si="8"/>
        <v>0.67</v>
      </c>
      <c r="AE23" s="26">
        <f t="shared" si="8"/>
        <v>0</v>
      </c>
      <c r="AF23" s="26">
        <f t="shared" si="8"/>
        <v>138</v>
      </c>
      <c r="AG23" s="26">
        <f t="shared" si="8"/>
        <v>0</v>
      </c>
      <c r="AH23" s="26">
        <f t="shared" ref="AH23:BH23" si="9">SUM(AH8:AH22)</f>
        <v>120.76</v>
      </c>
      <c r="AI23" s="26">
        <f t="shared" si="9"/>
        <v>0</v>
      </c>
      <c r="AJ23" s="26">
        <f t="shared" si="9"/>
        <v>258.76</v>
      </c>
      <c r="AK23" s="91">
        <f t="shared" si="9"/>
        <v>258.76</v>
      </c>
      <c r="AL23" s="97">
        <f t="shared" si="9"/>
        <v>51</v>
      </c>
      <c r="AM23" s="26">
        <f t="shared" si="9"/>
        <v>0</v>
      </c>
      <c r="AN23" s="98">
        <f t="shared" si="9"/>
        <v>0</v>
      </c>
      <c r="AO23" s="97">
        <f t="shared" si="9"/>
        <v>0</v>
      </c>
      <c r="AP23" s="26">
        <f t="shared" si="9"/>
        <v>0</v>
      </c>
      <c r="AQ23" s="26">
        <f t="shared" si="9"/>
        <v>105</v>
      </c>
      <c r="AR23" s="26">
        <f t="shared" si="9"/>
        <v>0</v>
      </c>
      <c r="AS23" s="26">
        <f t="shared" si="9"/>
        <v>0</v>
      </c>
      <c r="AT23" s="26">
        <f t="shared" si="9"/>
        <v>87</v>
      </c>
      <c r="AU23" s="26">
        <f t="shared" si="9"/>
        <v>0</v>
      </c>
      <c r="AV23" s="98">
        <f t="shared" si="9"/>
        <v>15.759999999999998</v>
      </c>
      <c r="AW23" s="97">
        <f t="shared" si="9"/>
        <v>0</v>
      </c>
      <c r="AX23" s="26">
        <f t="shared" si="9"/>
        <v>0</v>
      </c>
      <c r="AY23" s="26">
        <f t="shared" si="9"/>
        <v>0</v>
      </c>
      <c r="AZ23" s="26">
        <f t="shared" si="9"/>
        <v>0</v>
      </c>
      <c r="BA23" s="26">
        <f t="shared" si="9"/>
        <v>0</v>
      </c>
      <c r="BB23" s="26">
        <f t="shared" si="9"/>
        <v>0</v>
      </c>
      <c r="BC23" s="26">
        <f t="shared" si="9"/>
        <v>0</v>
      </c>
      <c r="BD23" s="98">
        <f t="shared" si="9"/>
        <v>0</v>
      </c>
      <c r="BE23" s="92">
        <f t="shared" si="9"/>
        <v>1473.96</v>
      </c>
      <c r="BF23" s="26">
        <f t="shared" si="9"/>
        <v>1473.96</v>
      </c>
      <c r="BG23" s="20">
        <f t="shared" si="9"/>
        <v>0</v>
      </c>
      <c r="BH23" s="26">
        <f t="shared" si="9"/>
        <v>0</v>
      </c>
    </row>
    <row r="24" spans="1:60" s="21" customFormat="1" ht="13.5" thickBot="1" x14ac:dyDescent="0.25">
      <c r="A24" s="17"/>
      <c r="B24" s="18"/>
      <c r="C24" s="19" t="s">
        <v>349</v>
      </c>
      <c r="D24" s="26"/>
      <c r="E24" s="26">
        <f>IF((SUM(E$7,E$23)-(SUM(F$7,F$23))&lt;0),0)+IF((SUM(E$7,E$23)-(SUM(F$7,F$23))&gt;0),(SUM(E$7,E$23)-(SUM(F$7,F$23))))</f>
        <v>0</v>
      </c>
      <c r="F24" s="26">
        <f>IF((SUM(F$7,F$23)-(SUM(E$7,E$23))&lt;0),0)+IF((SUM(F$7,F$23)-(SUM(E$7,E$23))&gt;0),(SUM(F$7,F$23)-(SUM(E$7,E$23))))</f>
        <v>0</v>
      </c>
      <c r="G24" s="26">
        <f>IF((SUM(G$7,G$23)-(SUM(H$7,H$23))&lt;0),0)+IF((SUM(G$7,G$23)-(SUM(H$7,H$23))&gt;0),(SUM(G$7,G$23)-(SUM(H$7,H$23))))</f>
        <v>0</v>
      </c>
      <c r="H24" s="26">
        <f>IF((SUM(H$7,H$23)-(SUM(G$7,G$23))&lt;0),0)+IF((SUM(H$7,H$23)-(SUM(G$7,G$23))&gt;0),(SUM(H$7,H$23)-(SUM(G$7,G$23))))</f>
        <v>0</v>
      </c>
      <c r="I24" s="26">
        <f>IF((SUM(I$7,I$23)-(SUM(J$7,J$23))&lt;0),0)+IF((SUM(I$7,I$23)-(SUM(J$7,J$23))&gt;0),(SUM(I$7,I$23)-(SUM(J$7,J$23))))</f>
        <v>0</v>
      </c>
      <c r="J24" s="26">
        <f>IF((SUM(J$7,J$23)-(SUM(I$7,I$23))&lt;0),0)+IF((SUM(J$7,J$23)-(SUM(I$7,I$23))&gt;0),(SUM(J$7,J$23)-(SUM(I$7,I$23))))</f>
        <v>0</v>
      </c>
      <c r="K24" s="26">
        <f>IF((SUM(K$7,K$23)-(SUM(L$7,L$23))&lt;0),0)+IF((SUM(K$7,K$23)-(SUM(L$7,L$23))&gt;0),(SUM(K$7,K$23)-(SUM(L$7,L$23))))</f>
        <v>0</v>
      </c>
      <c r="L24" s="26">
        <f>IF((SUM(L$7,L$23)-(SUM(K$7,K$23))&lt;0),0)+IF((SUM(L$7,L$23)-(SUM(K$7,K$23))&gt;0),(SUM(L$7,L$23)-(SUM(K$7,K$23))))</f>
        <v>0</v>
      </c>
      <c r="M24" s="26">
        <f>IF((SUM(M$7,M$23)-(SUM(N$7,N$23))&lt;0),0)+IF((SUM(M$7,M$23)-(SUM(N$7,N$23))&gt;0),(SUM(M$7,M$23)-(SUM(N$7,N$23))))</f>
        <v>1516.7599999999993</v>
      </c>
      <c r="N24" s="26">
        <f>IF((SUM(N$7,N$23)-(SUM(M$7,M$23))&lt;0),0)+IF((SUM(N$7,N$23)-(SUM(M$7,M$23))&gt;0),(SUM(N$7,N$23)-(SUM(M$7,M$23))))</f>
        <v>0</v>
      </c>
      <c r="O24" s="26">
        <f>IF((SUM(O$7,O$23)-(SUM(P$7,P$23))&lt;0),0)+IF((SUM(O$7,O$23)-(SUM(P$7,P$23))&gt;0),(SUM(O$7,O$23)-(SUM(P$7,P$23))))</f>
        <v>0</v>
      </c>
      <c r="P24" s="26">
        <f>IF((SUM(P$7,P$23)-(SUM(O$7,O$23))&lt;0),0)+IF((SUM(P$7,P$23)-(SUM(O$7,O$23))&gt;0),(SUM(P$7,P$23)-(SUM(O$7,O$23))))</f>
        <v>0</v>
      </c>
      <c r="Q24" s="26">
        <f>IF((SUM(Q$7,Q$23)-(SUM(R$7,R$23))&lt;0),0)+IF((SUM(Q$7,Q$23)-(SUM(R$7,R$23))&gt;0),(SUM(Q$7,Q$23)-(SUM(R$7,R$23))))</f>
        <v>0</v>
      </c>
      <c r="R24" s="26">
        <f>IF((SUM(R$7,R$23)-(SUM(Q$7,Q$23))&lt;0),0)+IF((SUM(R$7,R$23)-(SUM(Q$7,Q$23))&gt;0),(SUM(R$7,R$23)-(SUM(Q$7,Q$23))))</f>
        <v>0</v>
      </c>
      <c r="S24" s="26">
        <f>IF((SUM(S$7,S$23)-(SUM(T$7,T$23))&lt;0),0)+IF((SUM(S$7,S$23)-(SUM(T$7,T$23))&gt;0),(SUM(S$7,S$23)-(SUM(T$7,T$23))))</f>
        <v>0</v>
      </c>
      <c r="T24" s="26">
        <f>IF((SUM(T$7,T$23)-(SUM(S$7,S$23))&lt;0),0)+IF((SUM(T$7,T$23)-(SUM(S$7,S$23))&gt;0),(SUM(T$7,T$23)-(SUM(S$7,S$23))))</f>
        <v>0</v>
      </c>
      <c r="U24" s="26">
        <f>IF((SUM(U$7,U$23)-(SUM(V$7,V$23))&lt;0),0)+IF((SUM(U$7,U$23)-(SUM(V$7,V$23))&gt;0),(SUM(U$7,U$23)-(SUM(V$7,V$23))))</f>
        <v>0</v>
      </c>
      <c r="V24" s="26">
        <f>IF((SUM(V$7,V$23)-(SUM(U$7,U$23))&lt;0),0)+IF((SUM(V$7,V$23)-(SUM(U$7,U$23))&gt;0),(SUM(V$7,V$23)-(SUM(U$7,U$23))))</f>
        <v>0</v>
      </c>
      <c r="W24" s="26">
        <f>IF((SUM(W$7,W$23)-(SUM(X$7,X$23))&lt;0),0)+IF((SUM(W$7,W$23)-(SUM(X$7,X$23))&gt;0),(SUM(W$7,W$23)-(SUM(X$7,X$23))))</f>
        <v>0</v>
      </c>
      <c r="X24" s="26">
        <f>IF((SUM(X$7,X$23)-(SUM(W$7,W$23))&lt;0),0)+IF((SUM(X$7,X$23)-(SUM(W$7,W$23))&gt;0),(SUM(X$7,X$23)-(SUM(W$7,W$23))))</f>
        <v>0</v>
      </c>
      <c r="Y24" s="26">
        <f>IF((SUM(Y$7,Y$23)-(SUM(Z$7,Z$23))&lt;0),0)+IF((SUM(Y$7,Y$23)-(SUM(Z$7,Z$23))&gt;0),(SUM(Y$7,Y$23)-(SUM(Z$7,Z$23))))</f>
        <v>0</v>
      </c>
      <c r="Z24" s="26">
        <f>IF((SUM(Z$7,Z$23)-(SUM(Y$7,Y$23))&lt;0),0)+IF((SUM(Z$7,Z$23)-(SUM(Y$7,Y$23))&gt;0),(SUM(Z$7,Z$23)-(SUM(Y$7,Y$23))))</f>
        <v>0</v>
      </c>
      <c r="AA24" s="26">
        <f>IF((SUM(AA$7,AA$23)-(SUM(AB$7,AB$23))&lt;0),0)+IF((SUM(AA$7,AA$23)-(SUM(AB$7,AB$23))&gt;0),(SUM(AA$7,AA$23)-(SUM(AB$7,AB$23))))</f>
        <v>0</v>
      </c>
      <c r="AB24" s="26">
        <f>IF((SUM(AB$7,AB$23)-(SUM(AA$7,AA$23))&lt;0),0)+IF((SUM(AB$7,AB$23)-(SUM(AA$7,AA$23))&gt;0),(SUM(AB$7,AB$23)-(SUM(AA$7,AA$23))))</f>
        <v>1516.7599999999995</v>
      </c>
      <c r="AC24" s="26">
        <f>AC7+AC23</f>
        <v>3671.29</v>
      </c>
      <c r="AD24" s="26">
        <f>AD7+AD23</f>
        <v>4.8500000000000005</v>
      </c>
      <c r="AE24" s="26">
        <f>AE7+AE23</f>
        <v>0</v>
      </c>
      <c r="AF24" s="26">
        <f>IF((SUM(AF$7,AF$23)-(SUM(AG$7,AG$23))&lt;0),0)+IF((SUM(AF$7,AF$23)-(SUM(AG$7,AG$23))&gt;0),(SUM(AF$7,AF$23)-(SUM(AG$7,AG$23))))</f>
        <v>1315.6079999999999</v>
      </c>
      <c r="AG24" s="26">
        <f>IF((SUM(AG$7,AG$23)-(SUM(AF$7,AF$23))&lt;0),0)+IF((SUM(AG$7,AG$23)-(SUM(AF$7,AF$23))&gt;0),(SUM(AG$7,AG$23)-(SUM(AF$7,AF$23))))</f>
        <v>0</v>
      </c>
      <c r="AH24" s="26">
        <f>IF((SUM(AH$7,AH$23)-(SUM(AI$7,AI$23))&lt;0),0)+IF((SUM(AH$7,AH$23)-(SUM(AI$7,AI$23))&gt;0),(SUM(AH$7,AH$23)-(SUM(AI$7,AI$23))))</f>
        <v>2051.5419999999999</v>
      </c>
      <c r="AI24" s="26">
        <f>IF((SUM(AI$7,AI$23)-(SUM(AH$7,AH$23))&lt;0),0)+IF((SUM(AI$7,AI$23)-(SUM(AH$7,AH$23))&gt;0),(SUM(AI$7,AI$23)-(SUM(AH$7,AH$23))))</f>
        <v>0</v>
      </c>
      <c r="AJ24" s="26">
        <f>IF((SUM(AJ$7,AJ$23)-(SUM(AK$7,AK$23))&lt;0),0)+IF((SUM(AJ$7,AJ$23)-(SUM(AK$7,AK$23))&gt;0),(SUM(AJ$7,AJ$23)-(SUM(AK$7,AK$23))))</f>
        <v>0</v>
      </c>
      <c r="AK24" s="91">
        <f>IF((SUM(AK$7,AK$23)-(SUM(AJ$7,AJ$23))&lt;0),0)+IF((SUM(AK$7,AK$23)-(SUM(AJ$7,AJ$23))&gt;0),(SUM(AK$7,AK$23)-(SUM(AJ$7,AJ$23))))</f>
        <v>0</v>
      </c>
      <c r="AL24" s="99">
        <f t="shared" ref="AL24:AV24" si="10">AL7+AL23</f>
        <v>1328</v>
      </c>
      <c r="AM24" s="100">
        <f t="shared" si="10"/>
        <v>0</v>
      </c>
      <c r="AN24" s="101">
        <f t="shared" si="10"/>
        <v>0</v>
      </c>
      <c r="AO24" s="99">
        <f t="shared" si="10"/>
        <v>0</v>
      </c>
      <c r="AP24" s="100">
        <f t="shared" si="10"/>
        <v>0</v>
      </c>
      <c r="AQ24" s="100">
        <f t="shared" si="10"/>
        <v>1955</v>
      </c>
      <c r="AR24" s="100">
        <f t="shared" si="10"/>
        <v>0</v>
      </c>
      <c r="AS24" s="100">
        <f t="shared" si="10"/>
        <v>50.5</v>
      </c>
      <c r="AT24" s="100">
        <f t="shared" si="10"/>
        <v>377</v>
      </c>
      <c r="AU24" s="100">
        <f t="shared" si="10"/>
        <v>0</v>
      </c>
      <c r="AV24" s="101">
        <f t="shared" si="10"/>
        <v>153.60999999999999</v>
      </c>
      <c r="AW24" s="99">
        <f>IF((SUM(AW$7,AW$23)-(SUM(AX$7,AX$23))&lt;0),0)+IF((SUM(AW$7,AW$23)-(SUM(AX$7,AX$23))&gt;0),(SUM(AW$7,AW$23)-(SUM(AX$7,AX$23))))</f>
        <v>0</v>
      </c>
      <c r="AX24" s="100">
        <f>IF((SUM(AX$7,AX$23)-(SUM(AW$7,AW$23))&lt;0),0)+IF((SUM(AX$7,AX$23)-(SUM(AW$7,AW$23))&gt;0),(SUM(AX$7,AX$23)-(SUM(AW$7,AW$23))))</f>
        <v>0</v>
      </c>
      <c r="AY24" s="100">
        <f>IF((SUM(AY$7,AY$23)-(SUM(AZ$7,AZ$23))&lt;0),0)+IF((SUM(AY$7,AY$23)-(SUM(AZ$7,AZ$23))&gt;0),(SUM(AY$7,AY$23)-(SUM(AZ$7,AZ$23))))</f>
        <v>0</v>
      </c>
      <c r="AZ24" s="100">
        <f>IF((SUM(AZ$7,AZ$23)-(SUM(AY$7,AY$23))&lt;0),0)+IF((SUM(AZ$7,AZ$23)-(SUM(AY$7,AY$23))&gt;0),(SUM(AZ$7,AZ$23)-(SUM(AY$7,AY$23))))</f>
        <v>0</v>
      </c>
      <c r="BA24" s="100">
        <f>BA7+BA23</f>
        <v>0</v>
      </c>
      <c r="BB24" s="100">
        <f>BB7+BB23</f>
        <v>0</v>
      </c>
      <c r="BC24" s="100">
        <f>BC7+BC23</f>
        <v>0</v>
      </c>
      <c r="BD24" s="101">
        <f>BD7+BD23</f>
        <v>0</v>
      </c>
      <c r="BE24" s="92">
        <f>SUM(E24,G24,I24,K24,M24,O24,Q24,S24,U24,W24,Y24,AA24,AJ24,AW24,AY24)</f>
        <v>1516.7599999999993</v>
      </c>
      <c r="BF24" s="26">
        <f>SUM(F24,H24,J24,L24,N24,P24,R24,T24,V24,X24,Z24,AB24,AK24,AX24,AZ24)</f>
        <v>1516.7599999999995</v>
      </c>
      <c r="BG24" s="20">
        <f>BG7-BG23</f>
        <v>0</v>
      </c>
      <c r="BH24" s="26">
        <f>BH7-BH23</f>
        <v>0</v>
      </c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36">
        <f>BF24-BE24</f>
        <v>0</v>
      </c>
      <c r="BG26" s="5"/>
      <c r="BH26" s="5"/>
    </row>
    <row r="27" spans="1:60" x14ac:dyDescent="0.2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C28" s="1" t="s">
        <v>25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6" spans="3:3" x14ac:dyDescent="0.2">
      <c r="C36" s="1" t="s">
        <v>25</v>
      </c>
    </row>
  </sheetData>
  <mergeCells count="64">
    <mergeCell ref="M3:N3"/>
    <mergeCell ref="O3:P3"/>
    <mergeCell ref="U4:V5"/>
    <mergeCell ref="W4:X5"/>
    <mergeCell ref="S4:T5"/>
    <mergeCell ref="AF5:AG5"/>
    <mergeCell ref="Y3:Z3"/>
    <mergeCell ref="U3:V3"/>
    <mergeCell ref="W3:X3"/>
    <mergeCell ref="Q3:R3"/>
    <mergeCell ref="Q4: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I4:J5"/>
    <mergeCell ref="K4:L5"/>
    <mergeCell ref="M4:N5"/>
    <mergeCell ref="O4:P5"/>
    <mergeCell ref="K3:L3"/>
    <mergeCell ref="AC3:AE3"/>
    <mergeCell ref="AF3:AI3"/>
    <mergeCell ref="AJ3:AK3"/>
    <mergeCell ref="AL3:AV3"/>
    <mergeCell ref="S3:T3"/>
    <mergeCell ref="AA3:AB3"/>
    <mergeCell ref="AW3:AX3"/>
    <mergeCell ref="AJ4:AK5"/>
    <mergeCell ref="AW4:AX5"/>
    <mergeCell ref="AU4:AU5"/>
    <mergeCell ref="AT4:AT5"/>
    <mergeCell ref="AH5:AI5"/>
    <mergeCell ref="AL4:AL5"/>
    <mergeCell ref="AM4:AM5"/>
    <mergeCell ref="AN4:AN5"/>
    <mergeCell ref="Y4:Z5"/>
    <mergeCell ref="AA4:AB5"/>
    <mergeCell ref="AC4:AC6"/>
    <mergeCell ref="AD4:AD6"/>
    <mergeCell ref="AE4:AE6"/>
    <mergeCell ref="AH4:AI4"/>
    <mergeCell ref="AF4:AG4"/>
    <mergeCell ref="BE3:BF5"/>
    <mergeCell ref="BG3:BH5"/>
    <mergeCell ref="AY3:AZ3"/>
    <mergeCell ref="BC4:BC6"/>
    <mergeCell ref="BA4:BA6"/>
    <mergeCell ref="BD4:BD6"/>
    <mergeCell ref="BA3:BD3"/>
    <mergeCell ref="AL6:AN6"/>
    <mergeCell ref="AO6:AV6"/>
    <mergeCell ref="AY4:AZ5"/>
    <mergeCell ref="BB4:BB6"/>
    <mergeCell ref="AP4:AP5"/>
    <mergeCell ref="AQ4:AQ5"/>
    <mergeCell ref="AR4:AR5"/>
    <mergeCell ref="AS4:AS5"/>
    <mergeCell ref="AO4:AO5"/>
    <mergeCell ref="AV4:AV5"/>
  </mergeCells>
  <dataValidations count="1">
    <dataValidation type="list" allowBlank="1" showInputMessage="1" showErrorMessage="1" sqref="C8:C22">
      <formula1>Типичные_операции</formula1>
    </dataValidation>
  </dataValidations>
  <pageMargins left="0.19685039370078741" right="0.19685039370078741" top="0.78740157480314965" bottom="0.19685039370078741" header="0.31496062992125984" footer="0.31496062992125984"/>
  <pageSetup paperSize="9" scale="85" orientation="landscape" blackAndWhite="1" r:id="rId1"/>
  <headerFooter>
    <oddFooter>&amp;R&amp;P</oddFooter>
  </headerFooter>
  <colBreaks count="1" manualBreakCount="1">
    <brk id="56" max="3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6" name="Button 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7" name="Button 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8" name="Button 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9" name="Button 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0" name="Button 1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1" name="Button 1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2" name="Button 1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3" name="Button 1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4" name="Button 1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5" name="Button 1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6" name="Button 1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17" name="Button 1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18" name="Button 1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7" r:id="rId19" name="Button 1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8" r:id="rId20" name="Button 2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9" r:id="rId21" name="Button 2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0" r:id="rId22" name="Button 2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1" r:id="rId23" name="Button 2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2" r:id="rId24" name="Button 2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3" r:id="rId25" name="Button 2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4" r:id="rId26" name="Button 2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5" r:id="rId27" name="Button 2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6" r:id="rId28" name="Button 2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7" r:id="rId29" name="Button 2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8" r:id="rId30" name="Button 3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314325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9" r:id="rId31" name="Button 3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638175</xdr:colOff>
                    <xdr:row>26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6"/>
  <sheetViews>
    <sheetView zoomScale="75" zoomScaleNormal="75" workbookViewId="0">
      <pane xSplit="4" ySplit="7" topLeftCell="AH8" activePane="bottomRight" state="frozen"/>
      <selection pane="topRight" activeCell="E1" sqref="E1"/>
      <selection pane="bottomLeft" activeCell="A7" sqref="A7"/>
      <selection pane="bottomRight" activeCell="AH14" sqref="AH14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36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64</v>
      </c>
      <c r="D1" s="22" t="s">
        <v>342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сентябрь!BB4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349</v>
      </c>
      <c r="D7" s="84"/>
      <c r="E7" s="84">
        <f>сентябрь!E24</f>
        <v>0</v>
      </c>
      <c r="F7" s="84">
        <f>сентябрь!F24</f>
        <v>0</v>
      </c>
      <c r="G7" s="84">
        <f>сентябрь!G24</f>
        <v>0</v>
      </c>
      <c r="H7" s="84">
        <f>сентябрь!H24</f>
        <v>0</v>
      </c>
      <c r="I7" s="84">
        <f>сентябрь!I24</f>
        <v>0</v>
      </c>
      <c r="J7" s="84">
        <f>сентябрь!J24</f>
        <v>0</v>
      </c>
      <c r="K7" s="84">
        <f>сентябрь!K24</f>
        <v>0</v>
      </c>
      <c r="L7" s="84">
        <f>сентябрь!L24</f>
        <v>0</v>
      </c>
      <c r="M7" s="84">
        <f>сентябрь!M24</f>
        <v>1516.7599999999993</v>
      </c>
      <c r="N7" s="84">
        <f>сентябрь!N24</f>
        <v>0</v>
      </c>
      <c r="O7" s="84">
        <f>сентябрь!O24</f>
        <v>0</v>
      </c>
      <c r="P7" s="84">
        <f>сентябрь!P24</f>
        <v>0</v>
      </c>
      <c r="Q7" s="84">
        <f>сентябрь!Q24</f>
        <v>0</v>
      </c>
      <c r="R7" s="84">
        <f>сентябрь!R24</f>
        <v>0</v>
      </c>
      <c r="S7" s="84">
        <f>сентябрь!S24</f>
        <v>0</v>
      </c>
      <c r="T7" s="84">
        <f>сентябрь!T24</f>
        <v>0</v>
      </c>
      <c r="U7" s="84">
        <f>сентябрь!U24</f>
        <v>0</v>
      </c>
      <c r="V7" s="84">
        <f>сентябрь!V24</f>
        <v>0</v>
      </c>
      <c r="W7" s="84">
        <f>сентябрь!W24</f>
        <v>0</v>
      </c>
      <c r="X7" s="84">
        <f>сентябрь!X24</f>
        <v>0</v>
      </c>
      <c r="Y7" s="84">
        <f>сентябрь!Y24</f>
        <v>0</v>
      </c>
      <c r="Z7" s="84">
        <f>сентябрь!Z24</f>
        <v>0</v>
      </c>
      <c r="AA7" s="84">
        <f>сентябрь!AA24</f>
        <v>0</v>
      </c>
      <c r="AB7" s="84">
        <f>сентябрь!AB24</f>
        <v>1516.7599999999995</v>
      </c>
      <c r="AC7" s="84">
        <f>сентябрь!AC24</f>
        <v>3671.29</v>
      </c>
      <c r="AD7" s="84">
        <f>сентябрь!AD24</f>
        <v>4.8500000000000005</v>
      </c>
      <c r="AE7" s="84">
        <f>сентябрь!AE24</f>
        <v>0</v>
      </c>
      <c r="AF7" s="84">
        <f>сентябрь!AF24</f>
        <v>1315.6079999999999</v>
      </c>
      <c r="AG7" s="84">
        <f>сентябрь!AG24</f>
        <v>0</v>
      </c>
      <c r="AH7" s="84">
        <f>сентябрь!AH24</f>
        <v>2051.5419999999999</v>
      </c>
      <c r="AI7" s="84">
        <f>сентябрь!AI24</f>
        <v>0</v>
      </c>
      <c r="AJ7" s="84">
        <f>сентябрь!AJ24</f>
        <v>0</v>
      </c>
      <c r="AK7" s="102">
        <f>сентябрь!AK24</f>
        <v>0</v>
      </c>
      <c r="AL7" s="104">
        <f>сентябрь!AL24</f>
        <v>1328</v>
      </c>
      <c r="AM7" s="84">
        <f>сентябрь!AM24</f>
        <v>0</v>
      </c>
      <c r="AN7" s="105">
        <f>сентябрь!AN24</f>
        <v>0</v>
      </c>
      <c r="AO7" s="104">
        <f>сентябрь!AO24</f>
        <v>0</v>
      </c>
      <c r="AP7" s="84">
        <f>сентябрь!AP24</f>
        <v>0</v>
      </c>
      <c r="AQ7" s="84">
        <f>сентябрь!AQ24</f>
        <v>1955</v>
      </c>
      <c r="AR7" s="84">
        <f>сентябрь!AR24</f>
        <v>0</v>
      </c>
      <c r="AS7" s="84">
        <f>сентябрь!AS24</f>
        <v>50.5</v>
      </c>
      <c r="AT7" s="84">
        <f>сентябрь!AT24</f>
        <v>377</v>
      </c>
      <c r="AU7" s="84">
        <f>сентябрь!AU24</f>
        <v>0</v>
      </c>
      <c r="AV7" s="102">
        <f>сентябрь!AV24</f>
        <v>153.60999999999999</v>
      </c>
      <c r="AW7" s="104">
        <f>сентябрь!AW24</f>
        <v>0</v>
      </c>
      <c r="AX7" s="84">
        <f>сентябрь!AX24</f>
        <v>0</v>
      </c>
      <c r="AY7" s="84">
        <f>сентябрь!AY24</f>
        <v>0</v>
      </c>
      <c r="AZ7" s="84">
        <f>сентябрь!AZ24</f>
        <v>0</v>
      </c>
      <c r="BA7" s="84">
        <f>сентябрь!BA24</f>
        <v>0</v>
      </c>
      <c r="BB7" s="84">
        <f>сентябрь!BB24</f>
        <v>0</v>
      </c>
      <c r="BC7" s="84">
        <f>сентябрь!BC24</f>
        <v>0</v>
      </c>
      <c r="BD7" s="105">
        <f>сентябрь!BD24</f>
        <v>0</v>
      </c>
      <c r="BE7" s="103">
        <f>сентябрь!BE24</f>
        <v>1516.7599999999993</v>
      </c>
      <c r="BF7" s="84">
        <f>сентябрь!BF24</f>
        <v>1516.7599999999995</v>
      </c>
      <c r="BG7" s="84">
        <f>сентябрь!BG24</f>
        <v>0</v>
      </c>
      <c r="BH7" s="84">
        <f>сентябрь!BH24</f>
        <v>0</v>
      </c>
    </row>
    <row r="8" spans="1:60" ht="18.75" customHeight="1" x14ac:dyDescent="0.2">
      <c r="A8" s="2">
        <v>1</v>
      </c>
      <c r="B8" s="3">
        <v>44470</v>
      </c>
      <c r="C8" s="4" t="s">
        <v>14</v>
      </c>
      <c r="D8" s="37">
        <v>0.01</v>
      </c>
      <c r="E8" s="27"/>
      <c r="F8" s="27"/>
      <c r="G8" s="27"/>
      <c r="H8" s="27"/>
      <c r="I8" s="27"/>
      <c r="J8" s="27"/>
      <c r="K8" s="27"/>
      <c r="L8" s="27"/>
      <c r="M8" s="27">
        <v>0.01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0.01</v>
      </c>
      <c r="AC8" s="31"/>
      <c r="AD8" s="31">
        <v>0.01</v>
      </c>
      <c r="AE8" s="31"/>
      <c r="AF8" s="31"/>
      <c r="AG8" s="32">
        <f>AC8*$AF$5</f>
        <v>0</v>
      </c>
      <c r="AH8" s="31"/>
      <c r="AI8" s="32">
        <f t="shared" ref="AI8:AI22" si="0">AC8*$AH$5</f>
        <v>0</v>
      </c>
      <c r="AJ8" s="30">
        <f t="shared" ref="AJ8:AJ20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20" si="2">SUM(BA8:BD8)</f>
        <v>0</v>
      </c>
      <c r="AZ8" s="30"/>
      <c r="BA8" s="31"/>
      <c r="BB8" s="31"/>
      <c r="BC8" s="31"/>
      <c r="BD8" s="94"/>
      <c r="BE8" s="115">
        <f t="shared" ref="BE8:BE22" si="3">SUM(E8,G8,I8,K8,M8,O8,Q8,S8,U8,W8,Y8,AA8,AJ8,AW8,AY8)</f>
        <v>0.01</v>
      </c>
      <c r="BF8" s="35">
        <f t="shared" ref="BF8:BF22" si="4">SUM(F8,H8,J8,L8,N8,P8,R8,T8,V8,X8,Z8,AB8,AK8,AX8,AZ8)</f>
        <v>0.01</v>
      </c>
      <c r="BG8" s="8"/>
      <c r="BH8" s="29"/>
    </row>
    <row r="9" spans="1:60" ht="18.75" customHeight="1" x14ac:dyDescent="0.2">
      <c r="A9" s="2">
        <v>2</v>
      </c>
      <c r="B9" s="6">
        <v>44470</v>
      </c>
      <c r="C9" s="4" t="s">
        <v>47</v>
      </c>
      <c r="D9" s="38">
        <v>22.21</v>
      </c>
      <c r="E9" s="28"/>
      <c r="F9" s="28"/>
      <c r="G9" s="28"/>
      <c r="H9" s="28"/>
      <c r="I9" s="28"/>
      <c r="J9" s="28"/>
      <c r="K9" s="28"/>
      <c r="L9" s="28"/>
      <c r="M9" s="28">
        <v>22.21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2" si="5">SUM(AF9,AH9)</f>
        <v>0</v>
      </c>
      <c r="AB9" s="30">
        <f>SUM(AC9:AE9)</f>
        <v>22.21</v>
      </c>
      <c r="AC9" s="33">
        <v>22.21</v>
      </c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>SUM(AL9:AV9)</f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>SUM(BA9:BD9)</f>
        <v>0</v>
      </c>
      <c r="AZ9" s="40"/>
      <c r="BA9" s="33"/>
      <c r="BB9" s="33"/>
      <c r="BC9" s="33"/>
      <c r="BD9" s="96"/>
      <c r="BE9" s="115">
        <f t="shared" si="3"/>
        <v>22.21</v>
      </c>
      <c r="BF9" s="35">
        <f t="shared" si="4"/>
        <v>22.21</v>
      </c>
      <c r="BG9" s="8"/>
      <c r="BH9" s="29"/>
    </row>
    <row r="10" spans="1:60" ht="18.75" customHeight="1" x14ac:dyDescent="0.2">
      <c r="A10" s="2">
        <v>2</v>
      </c>
      <c r="B10" s="6">
        <v>44473</v>
      </c>
      <c r="C10" s="4" t="s">
        <v>47</v>
      </c>
      <c r="D10" s="38">
        <v>409.74</v>
      </c>
      <c r="E10" s="28"/>
      <c r="F10" s="28"/>
      <c r="G10" s="28"/>
      <c r="H10" s="28"/>
      <c r="I10" s="28"/>
      <c r="J10" s="28"/>
      <c r="K10" s="28"/>
      <c r="L10" s="28"/>
      <c r="M10" s="28">
        <v>409.74</v>
      </c>
      <c r="N10" s="28"/>
      <c r="O10" s="28"/>
      <c r="P10" s="28"/>
      <c r="Q10" s="28"/>
      <c r="R10" s="27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>SUM(AC10:AE10)</f>
        <v>409.74</v>
      </c>
      <c r="AC10" s="33">
        <v>409.74</v>
      </c>
      <c r="AD10" s="33"/>
      <c r="AE10" s="33"/>
      <c r="AF10" s="31"/>
      <c r="AG10" s="32">
        <f>AC10*$AF$5</f>
        <v>0</v>
      </c>
      <c r="AH10" s="31"/>
      <c r="AI10" s="32">
        <f t="shared" si="0"/>
        <v>0</v>
      </c>
      <c r="AJ10" s="30">
        <f t="shared" si="1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2"/>
        <v>0</v>
      </c>
      <c r="AZ10" s="40"/>
      <c r="BA10" s="33"/>
      <c r="BB10" s="33"/>
      <c r="BC10" s="33"/>
      <c r="BD10" s="96"/>
      <c r="BE10" s="115">
        <f t="shared" si="3"/>
        <v>409.74</v>
      </c>
      <c r="BF10" s="35">
        <f t="shared" si="4"/>
        <v>409.74</v>
      </c>
      <c r="BG10" s="8"/>
      <c r="BH10" s="29"/>
    </row>
    <row r="11" spans="1:60" ht="18.75" customHeight="1" x14ac:dyDescent="0.2">
      <c r="A11" s="2">
        <v>3</v>
      </c>
      <c r="B11" s="6">
        <v>44474</v>
      </c>
      <c r="C11" s="4" t="s">
        <v>14</v>
      </c>
      <c r="D11" s="38">
        <v>11.7</v>
      </c>
      <c r="E11" s="29"/>
      <c r="F11" s="28"/>
      <c r="G11" s="29"/>
      <c r="H11" s="28"/>
      <c r="I11" s="29"/>
      <c r="J11" s="28"/>
      <c r="K11" s="28"/>
      <c r="L11" s="28"/>
      <c r="M11" s="28"/>
      <c r="N11" s="28">
        <v>11.7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ref="AB11:AB19" si="6">SUM(AC11:AE11)</f>
        <v>0</v>
      </c>
      <c r="AC11" s="33"/>
      <c r="AD11" s="33"/>
      <c r="AE11" s="33"/>
      <c r="AF11" s="31"/>
      <c r="AG11" s="32">
        <f t="shared" ref="AG11:AG22" si="7">AC11*$AF$5</f>
        <v>0</v>
      </c>
      <c r="AH11" s="31"/>
      <c r="AI11" s="32">
        <f t="shared" si="0"/>
        <v>0</v>
      </c>
      <c r="AJ11" s="30">
        <f t="shared" si="1"/>
        <v>11.7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>
        <v>11.7</v>
      </c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11.7</v>
      </c>
      <c r="BF11" s="35">
        <f t="shared" si="4"/>
        <v>11.7</v>
      </c>
      <c r="BG11" s="8"/>
      <c r="BH11" s="29"/>
    </row>
    <row r="12" spans="1:60" ht="18.75" customHeight="1" x14ac:dyDescent="0.2">
      <c r="A12" s="2">
        <v>4</v>
      </c>
      <c r="B12" s="6">
        <v>44498</v>
      </c>
      <c r="C12" s="4" t="s">
        <v>14</v>
      </c>
      <c r="D12" s="38">
        <v>0.79</v>
      </c>
      <c r="E12" s="28"/>
      <c r="F12" s="28"/>
      <c r="G12" s="28"/>
      <c r="H12" s="28"/>
      <c r="I12" s="28"/>
      <c r="J12" s="28"/>
      <c r="K12" s="28"/>
      <c r="L12" s="28"/>
      <c r="M12" s="28">
        <v>0.79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0.79</v>
      </c>
      <c r="AC12" s="33"/>
      <c r="AD12" s="33">
        <v>0.79</v>
      </c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0.79</v>
      </c>
      <c r="BF12" s="35">
        <f t="shared" si="4"/>
        <v>0.79</v>
      </c>
      <c r="BG12" s="8"/>
      <c r="BH12" s="29"/>
    </row>
    <row r="13" spans="1:60" ht="18.75" customHeight="1" x14ac:dyDescent="0.2">
      <c r="A13" s="2">
        <v>5</v>
      </c>
      <c r="B13" s="9">
        <v>44500</v>
      </c>
      <c r="C13" s="4" t="s">
        <v>57</v>
      </c>
      <c r="D13" s="38">
        <v>12.49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11.7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>
        <v>11.7</v>
      </c>
      <c r="AI13" s="32">
        <f t="shared" si="0"/>
        <v>0</v>
      </c>
      <c r="AJ13" s="30">
        <f t="shared" si="1"/>
        <v>0</v>
      </c>
      <c r="AK13" s="90">
        <v>11.7</v>
      </c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/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11.7</v>
      </c>
      <c r="BF13" s="35">
        <f t="shared" si="4"/>
        <v>11.7</v>
      </c>
      <c r="BG13" s="8"/>
      <c r="BH13" s="29"/>
    </row>
    <row r="14" spans="1:60" ht="18.75" customHeight="1" x14ac:dyDescent="0.2">
      <c r="A14" s="2">
        <v>6</v>
      </c>
      <c r="B14" s="6"/>
      <c r="C14" s="4"/>
      <c r="D14" s="3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0</v>
      </c>
      <c r="AK14" s="90"/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0</v>
      </c>
      <c r="BF14" s="35">
        <f t="shared" si="4"/>
        <v>0</v>
      </c>
      <c r="BG14" s="8"/>
      <c r="BH14" s="29"/>
    </row>
    <row r="15" spans="1:60" ht="18.75" customHeight="1" x14ac:dyDescent="0.2">
      <c r="A15" s="2">
        <v>7</v>
      </c>
      <c r="B15" s="6"/>
      <c r="C15" s="4"/>
      <c r="D15" s="3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 t="shared" si="6"/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 t="shared" si="1"/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 t="shared" si="2"/>
        <v>0</v>
      </c>
      <c r="AZ15" s="40"/>
      <c r="BA15" s="33"/>
      <c r="BB15" s="33"/>
      <c r="BC15" s="33"/>
      <c r="BD15" s="96"/>
      <c r="BE15" s="115">
        <f t="shared" si="3"/>
        <v>0</v>
      </c>
      <c r="BF15" s="35">
        <f t="shared" si="4"/>
        <v>0</v>
      </c>
      <c r="BG15" s="8"/>
      <c r="BH15" s="29"/>
    </row>
    <row r="16" spans="1:60" ht="18.75" customHeight="1" x14ac:dyDescent="0.2">
      <c r="A16" s="2">
        <v>8</v>
      </c>
      <c r="B16" s="6"/>
      <c r="C16" s="4"/>
      <c r="D16" s="3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>SUM(AC16:AE16)</f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>SUM(AL16:AV16)</f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>SUM(BA16:BD16)</f>
        <v>0</v>
      </c>
      <c r="AZ16" s="40"/>
      <c r="BA16" s="33"/>
      <c r="BB16" s="33"/>
      <c r="BC16" s="33"/>
      <c r="BD16" s="96"/>
      <c r="BE16" s="115">
        <f t="shared" si="3"/>
        <v>0</v>
      </c>
      <c r="BF16" s="35">
        <f t="shared" si="4"/>
        <v>0</v>
      </c>
      <c r="BG16" s="8"/>
      <c r="BH16" s="29"/>
    </row>
    <row r="17" spans="1:60" ht="18.75" customHeight="1" x14ac:dyDescent="0.2">
      <c r="A17" s="2">
        <v>9</v>
      </c>
      <c r="B17" s="6"/>
      <c r="C17" s="4"/>
      <c r="D17" s="3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3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0</v>
      </c>
      <c r="AZ17" s="40"/>
      <c r="BA17" s="33"/>
      <c r="BB17" s="33"/>
      <c r="BC17" s="33"/>
      <c r="BD17" s="96"/>
      <c r="BE17" s="115">
        <f t="shared" si="3"/>
        <v>0</v>
      </c>
      <c r="BF17" s="35">
        <f t="shared" si="4"/>
        <v>0</v>
      </c>
      <c r="BG17" s="8"/>
      <c r="BH17" s="29"/>
    </row>
    <row r="18" spans="1:60" ht="18.75" customHeight="1" x14ac:dyDescent="0.2">
      <c r="A18" s="2">
        <v>10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1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4"/>
      <c r="BE18" s="115">
        <f t="shared" si="3"/>
        <v>0</v>
      </c>
      <c r="BF18" s="35">
        <f t="shared" si="4"/>
        <v>0</v>
      </c>
      <c r="BG18" s="8"/>
      <c r="BH18" s="29"/>
    </row>
    <row r="19" spans="1:60" ht="18.75" customHeight="1" x14ac:dyDescent="0.2">
      <c r="A19" s="2">
        <v>11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 t="shared" si="6"/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0</v>
      </c>
      <c r="BF19" s="35">
        <f t="shared" si="4"/>
        <v>0</v>
      </c>
      <c r="BG19" s="8"/>
      <c r="BH19" s="29"/>
    </row>
    <row r="20" spans="1:60" ht="18.75" customHeight="1" x14ac:dyDescent="0.2">
      <c r="A20" s="2">
        <v>12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>SUM(AC20:AE20)</f>
        <v>0</v>
      </c>
      <c r="AC20" s="33"/>
      <c r="AD20" s="33"/>
      <c r="AE20" s="33"/>
      <c r="AF20" s="31"/>
      <c r="AG20" s="32">
        <f t="shared" si="7"/>
        <v>0</v>
      </c>
      <c r="AH20" s="31"/>
      <c r="AI20" s="32">
        <f t="shared" si="0"/>
        <v>0</v>
      </c>
      <c r="AJ20" s="30">
        <f t="shared" si="1"/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 t="shared" si="2"/>
        <v>0</v>
      </c>
      <c r="AZ20" s="40"/>
      <c r="BA20" s="33"/>
      <c r="BB20" s="33"/>
      <c r="BC20" s="33"/>
      <c r="BD20" s="96"/>
      <c r="BE20" s="115">
        <f t="shared" si="3"/>
        <v>0</v>
      </c>
      <c r="BF20" s="35">
        <f t="shared" si="4"/>
        <v>0</v>
      </c>
      <c r="BG20" s="8"/>
      <c r="BH20" s="29"/>
    </row>
    <row r="21" spans="1:60" ht="18.75" customHeight="1" x14ac:dyDescent="0.2">
      <c r="A21" s="2">
        <v>13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>SUM(AC21:AE21)</f>
        <v>0</v>
      </c>
      <c r="AC21" s="33"/>
      <c r="AD21" s="33"/>
      <c r="AE21" s="33"/>
      <c r="AF21" s="31"/>
      <c r="AG21" s="32">
        <f t="shared" si="7"/>
        <v>0</v>
      </c>
      <c r="AH21" s="31"/>
      <c r="AI21" s="32">
        <f t="shared" si="0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3"/>
        <v>0</v>
      </c>
      <c r="BF21" s="35">
        <f t="shared" si="4"/>
        <v>0</v>
      </c>
      <c r="BG21" s="8"/>
      <c r="BH21" s="29"/>
    </row>
    <row r="22" spans="1:60" s="21" customFormat="1" x14ac:dyDescent="0.2">
      <c r="A22" s="2">
        <v>14</v>
      </c>
      <c r="B22" s="6"/>
      <c r="C22" s="4"/>
      <c r="D22" s="3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 t="shared" si="5"/>
        <v>0</v>
      </c>
      <c r="AB22" s="30">
        <f>SUM(AC22:AE22)</f>
        <v>0</v>
      </c>
      <c r="AC22" s="33"/>
      <c r="AD22" s="33"/>
      <c r="AE22" s="33"/>
      <c r="AF22" s="31"/>
      <c r="AG22" s="32">
        <f t="shared" si="7"/>
        <v>0</v>
      </c>
      <c r="AH22" s="31"/>
      <c r="AI22" s="32">
        <f t="shared" si="0"/>
        <v>0</v>
      </c>
      <c r="AJ22" s="30">
        <f>SUM(AL22:AV22)</f>
        <v>0</v>
      </c>
      <c r="AK22" s="90"/>
      <c r="AL22" s="95"/>
      <c r="AM22" s="33"/>
      <c r="AN22" s="96"/>
      <c r="AO22" s="95"/>
      <c r="AP22" s="33"/>
      <c r="AQ22" s="33"/>
      <c r="AR22" s="33"/>
      <c r="AS22" s="33"/>
      <c r="AT22" s="33"/>
      <c r="AU22" s="113"/>
      <c r="AV22" s="113"/>
      <c r="AW22" s="118"/>
      <c r="AX22" s="34"/>
      <c r="AY22" s="30">
        <f>SUM(BA22:BD22)</f>
        <v>0</v>
      </c>
      <c r="AZ22" s="40"/>
      <c r="BA22" s="33"/>
      <c r="BB22" s="33"/>
      <c r="BC22" s="33"/>
      <c r="BD22" s="96"/>
      <c r="BE22" s="115">
        <f t="shared" si="3"/>
        <v>0</v>
      </c>
      <c r="BF22" s="35">
        <f t="shared" si="4"/>
        <v>0</v>
      </c>
      <c r="BG22" s="8"/>
      <c r="BH22" s="29"/>
    </row>
    <row r="23" spans="1:60" s="21" customFormat="1" x14ac:dyDescent="0.2">
      <c r="A23" s="17"/>
      <c r="B23" s="18"/>
      <c r="C23" s="19" t="s">
        <v>15</v>
      </c>
      <c r="D23" s="26">
        <f t="shared" ref="D23:AG23" si="8">SUM(D8:D22)</f>
        <v>456.94000000000005</v>
      </c>
      <c r="E23" s="26">
        <f t="shared" si="8"/>
        <v>0</v>
      </c>
      <c r="F23" s="26">
        <f t="shared" si="8"/>
        <v>0</v>
      </c>
      <c r="G23" s="26">
        <f t="shared" si="8"/>
        <v>0</v>
      </c>
      <c r="H23" s="26">
        <f t="shared" si="8"/>
        <v>0</v>
      </c>
      <c r="I23" s="26">
        <f t="shared" si="8"/>
        <v>0</v>
      </c>
      <c r="J23" s="26">
        <f t="shared" si="8"/>
        <v>0</v>
      </c>
      <c r="K23" s="26">
        <f t="shared" si="8"/>
        <v>0</v>
      </c>
      <c r="L23" s="26">
        <f t="shared" si="8"/>
        <v>0</v>
      </c>
      <c r="M23" s="26">
        <f t="shared" si="8"/>
        <v>432.75000000000006</v>
      </c>
      <c r="N23" s="26">
        <f t="shared" si="8"/>
        <v>11.7</v>
      </c>
      <c r="O23" s="26">
        <f t="shared" si="8"/>
        <v>0</v>
      </c>
      <c r="P23" s="26">
        <f t="shared" si="8"/>
        <v>0</v>
      </c>
      <c r="Q23" s="26">
        <f t="shared" si="8"/>
        <v>0</v>
      </c>
      <c r="R23" s="26">
        <f t="shared" si="8"/>
        <v>0</v>
      </c>
      <c r="S23" s="26">
        <f t="shared" si="8"/>
        <v>0</v>
      </c>
      <c r="T23" s="26">
        <f t="shared" si="8"/>
        <v>0</v>
      </c>
      <c r="U23" s="26">
        <f t="shared" si="8"/>
        <v>0</v>
      </c>
      <c r="V23" s="26">
        <f t="shared" si="8"/>
        <v>0</v>
      </c>
      <c r="W23" s="26">
        <f t="shared" si="8"/>
        <v>0</v>
      </c>
      <c r="X23" s="26">
        <f t="shared" si="8"/>
        <v>0</v>
      </c>
      <c r="Y23" s="26">
        <f t="shared" si="8"/>
        <v>0</v>
      </c>
      <c r="Z23" s="26">
        <f t="shared" si="8"/>
        <v>0</v>
      </c>
      <c r="AA23" s="26">
        <f t="shared" si="8"/>
        <v>11.7</v>
      </c>
      <c r="AB23" s="26">
        <f t="shared" si="8"/>
        <v>432.75000000000006</v>
      </c>
      <c r="AC23" s="26">
        <f t="shared" si="8"/>
        <v>431.95</v>
      </c>
      <c r="AD23" s="26">
        <f t="shared" si="8"/>
        <v>0.8</v>
      </c>
      <c r="AE23" s="26">
        <f t="shared" si="8"/>
        <v>0</v>
      </c>
      <c r="AF23" s="26">
        <f t="shared" si="8"/>
        <v>0</v>
      </c>
      <c r="AG23" s="26">
        <f t="shared" si="8"/>
        <v>0</v>
      </c>
      <c r="AH23" s="26">
        <f t="shared" ref="AH23:BH23" si="9">SUM(AH8:AH22)</f>
        <v>11.7</v>
      </c>
      <c r="AI23" s="26">
        <f t="shared" si="9"/>
        <v>0</v>
      </c>
      <c r="AJ23" s="26">
        <f t="shared" si="9"/>
        <v>11.7</v>
      </c>
      <c r="AK23" s="91">
        <f t="shared" si="9"/>
        <v>11.7</v>
      </c>
      <c r="AL23" s="97">
        <f t="shared" si="9"/>
        <v>0</v>
      </c>
      <c r="AM23" s="26">
        <f t="shared" si="9"/>
        <v>0</v>
      </c>
      <c r="AN23" s="98">
        <f t="shared" si="9"/>
        <v>0</v>
      </c>
      <c r="AO23" s="97">
        <f t="shared" si="9"/>
        <v>0</v>
      </c>
      <c r="AP23" s="26">
        <f t="shared" si="9"/>
        <v>0</v>
      </c>
      <c r="AQ23" s="26">
        <f t="shared" si="9"/>
        <v>0</v>
      </c>
      <c r="AR23" s="26">
        <f t="shared" si="9"/>
        <v>0</v>
      </c>
      <c r="AS23" s="26">
        <f t="shared" si="9"/>
        <v>0</v>
      </c>
      <c r="AT23" s="26">
        <f t="shared" si="9"/>
        <v>0</v>
      </c>
      <c r="AU23" s="26">
        <f t="shared" si="9"/>
        <v>0</v>
      </c>
      <c r="AV23" s="91">
        <f t="shared" si="9"/>
        <v>11.7</v>
      </c>
      <c r="AW23" s="97">
        <f t="shared" si="9"/>
        <v>0</v>
      </c>
      <c r="AX23" s="26">
        <f t="shared" si="9"/>
        <v>0</v>
      </c>
      <c r="AY23" s="26">
        <f t="shared" si="9"/>
        <v>0</v>
      </c>
      <c r="AZ23" s="26">
        <f t="shared" si="9"/>
        <v>0</v>
      </c>
      <c r="BA23" s="26">
        <f t="shared" si="9"/>
        <v>0</v>
      </c>
      <c r="BB23" s="26">
        <f t="shared" si="9"/>
        <v>0</v>
      </c>
      <c r="BC23" s="26">
        <f t="shared" si="9"/>
        <v>0</v>
      </c>
      <c r="BD23" s="98">
        <f t="shared" si="9"/>
        <v>0</v>
      </c>
      <c r="BE23" s="92">
        <f t="shared" si="9"/>
        <v>456.15000000000003</v>
      </c>
      <c r="BF23" s="26">
        <f t="shared" si="9"/>
        <v>456.15000000000003</v>
      </c>
      <c r="BG23" s="20">
        <f t="shared" si="9"/>
        <v>0</v>
      </c>
      <c r="BH23" s="26">
        <f t="shared" si="9"/>
        <v>0</v>
      </c>
    </row>
    <row r="24" spans="1:60" ht="13.5" thickBot="1" x14ac:dyDescent="0.25">
      <c r="A24" s="17"/>
      <c r="B24" s="18"/>
      <c r="C24" s="19" t="s">
        <v>350</v>
      </c>
      <c r="D24" s="26"/>
      <c r="E24" s="26">
        <f>IF((SUM(E$7,E$23)-(SUM(F$7,F$23))&lt;0),0)+IF((SUM(E$7,E$23)-(SUM(F$7,F$23))&gt;0),(SUM(E$7,E$23)-(SUM(F$7,F$23))))</f>
        <v>0</v>
      </c>
      <c r="F24" s="26">
        <f>IF((SUM(F$7,F$23)-(SUM(E$7,E$23))&lt;0),0)+IF((SUM(F$7,F$23)-(SUM(E$7,E$23))&gt;0),(SUM(F$7,F$23)-(SUM(E$7,E$23))))</f>
        <v>0</v>
      </c>
      <c r="G24" s="26">
        <f>IF((SUM(G$7,G$23)-(SUM(H$7,H$23))&lt;0),0)+IF((SUM(G$7,G$23)-(SUM(H$7,H$23))&gt;0),(SUM(G$7,G$23)-(SUM(H$7,H$23))))</f>
        <v>0</v>
      </c>
      <c r="H24" s="26">
        <f>IF((SUM(H$7,H$23)-(SUM(G$7,G$23))&lt;0),0)+IF((SUM(H$7,H$23)-(SUM(G$7,G$23))&gt;0),(SUM(H$7,H$23)-(SUM(G$7,G$23))))</f>
        <v>0</v>
      </c>
      <c r="I24" s="26">
        <f>IF((SUM(I$7,I$23)-(SUM(J$7,J$23))&lt;0),0)+IF((SUM(I$7,I$23)-(SUM(J$7,J$23))&gt;0),(SUM(I$7,I$23)-(SUM(J$7,J$23))))</f>
        <v>0</v>
      </c>
      <c r="J24" s="26">
        <f>IF((SUM(J$7,J$23)-(SUM(I$7,I$23))&lt;0),0)+IF((SUM(J$7,J$23)-(SUM(I$7,I$23))&gt;0),(SUM(J$7,J$23)-(SUM(I$7,I$23))))</f>
        <v>0</v>
      </c>
      <c r="K24" s="26">
        <f>IF((SUM(K$7,K$23)-(SUM(L$7,L$23))&lt;0),0)+IF((SUM(K$7,K$23)-(SUM(L$7,L$23))&gt;0),(SUM(K$7,K$23)-(SUM(L$7,L$23))))</f>
        <v>0</v>
      </c>
      <c r="L24" s="26">
        <f>IF((SUM(L$7,L$23)-(SUM(K$7,K$23))&lt;0),0)+IF((SUM(L$7,L$23)-(SUM(K$7,K$23))&gt;0),(SUM(L$7,L$23)-(SUM(K$7,K$23))))</f>
        <v>0</v>
      </c>
      <c r="M24" s="26">
        <f>IF((SUM(M$7,M$23)-(SUM(N$7,N$23))&lt;0),0)+IF((SUM(M$7,M$23)-(SUM(N$7,N$23))&gt;0),(SUM(M$7,M$23)-(SUM(N$7,N$23))))</f>
        <v>1937.8099999999993</v>
      </c>
      <c r="N24" s="26">
        <f>IF((SUM(N$7,N$23)-(SUM(M$7,M$23))&lt;0),0)+IF((SUM(N$7,N$23)-(SUM(M$7,M$23))&gt;0),(SUM(N$7,N$23)-(SUM(M$7,M$23))))</f>
        <v>0</v>
      </c>
      <c r="O24" s="26">
        <f>IF((SUM(O$7,O$23)-(SUM(P$7,P$23))&lt;0),0)+IF((SUM(O$7,O$23)-(SUM(P$7,P$23))&gt;0),(SUM(O$7,O$23)-(SUM(P$7,P$23))))</f>
        <v>0</v>
      </c>
      <c r="P24" s="26">
        <f>IF((SUM(P$7,P$23)-(SUM(O$7,O$23))&lt;0),0)+IF((SUM(P$7,P$23)-(SUM(O$7,O$23))&gt;0),(SUM(P$7,P$23)-(SUM(O$7,O$23))))</f>
        <v>0</v>
      </c>
      <c r="Q24" s="26">
        <f>IF((SUM(Q$7,Q$23)-(SUM(R$7,R$23))&lt;0),0)+IF((SUM(Q$7,Q$23)-(SUM(R$7,R$23))&gt;0),(SUM(Q$7,Q$23)-(SUM(R$7,R$23))))</f>
        <v>0</v>
      </c>
      <c r="R24" s="26">
        <f>IF((SUM(R$7,R$23)-(SUM(Q$7,Q$23))&lt;0),0)+IF((SUM(R$7,R$23)-(SUM(Q$7,Q$23))&gt;0),(SUM(R$7,R$23)-(SUM(Q$7,Q$23))))</f>
        <v>0</v>
      </c>
      <c r="S24" s="26">
        <f>IF((SUM(S$7,S$23)-(SUM(T$7,T$23))&lt;0),0)+IF((SUM(S$7,S$23)-(SUM(T$7,T$23))&gt;0),(SUM(S$7,S$23)-(SUM(T$7,T$23))))</f>
        <v>0</v>
      </c>
      <c r="T24" s="26">
        <f>IF((SUM(T$7,T$23)-(SUM(S$7,S$23))&lt;0),0)+IF((SUM(T$7,T$23)-(SUM(S$7,S$23))&gt;0),(SUM(T$7,T$23)-(SUM(S$7,S$23))))</f>
        <v>0</v>
      </c>
      <c r="U24" s="26">
        <f>IF((SUM(U$7,U$23)-(SUM(V$7,V$23))&lt;0),0)+IF((SUM(U$7,U$23)-(SUM(V$7,V$23))&gt;0),(SUM(U$7,U$23)-(SUM(V$7,V$23))))</f>
        <v>0</v>
      </c>
      <c r="V24" s="26">
        <f>IF((SUM(V$7,V$23)-(SUM(U$7,U$23))&lt;0),0)+IF((SUM(V$7,V$23)-(SUM(U$7,U$23))&gt;0),(SUM(V$7,V$23)-(SUM(U$7,U$23))))</f>
        <v>0</v>
      </c>
      <c r="W24" s="26">
        <f>IF((SUM(W$7,W$23)-(SUM(X$7,X$23))&lt;0),0)+IF((SUM(W$7,W$23)-(SUM(X$7,X$23))&gt;0),(SUM(W$7,W$23)-(SUM(X$7,X$23))))</f>
        <v>0</v>
      </c>
      <c r="X24" s="26">
        <f>IF((SUM(X$7,X$23)-(SUM(W$7,W$23))&lt;0),0)+IF((SUM(X$7,X$23)-(SUM(W$7,W$23))&gt;0),(SUM(X$7,X$23)-(SUM(W$7,W$23))))</f>
        <v>0</v>
      </c>
      <c r="Y24" s="26">
        <f>IF((SUM(Y$7,Y$23)-(SUM(Z$7,Z$23))&lt;0),0)+IF((SUM(Y$7,Y$23)-(SUM(Z$7,Z$23))&gt;0),(SUM(Y$7,Y$23)-(SUM(Z$7,Z$23))))</f>
        <v>0</v>
      </c>
      <c r="Z24" s="26">
        <f>IF((SUM(Z$7,Z$23)-(SUM(Y$7,Y$23))&lt;0),0)+IF((SUM(Z$7,Z$23)-(SUM(Y$7,Y$23))&gt;0),(SUM(Z$7,Z$23)-(SUM(Y$7,Y$23))))</f>
        <v>0</v>
      </c>
      <c r="AA24" s="26">
        <f>IF((SUM(AA$7,AA$23)-(SUM(AB$7,AB$23))&lt;0),0)+IF((SUM(AA$7,AA$23)-(SUM(AB$7,AB$23))&gt;0),(SUM(AA$7,AA$23)-(SUM(AB$7,AB$23))))</f>
        <v>0</v>
      </c>
      <c r="AB24" s="26">
        <f>IF((SUM(AB$7,AB$23)-(SUM(AA$7,AA$23))&lt;0),0)+IF((SUM(AB$7,AB$23)-(SUM(AA$7,AA$23))&gt;0),(SUM(AB$7,AB$23)-(SUM(AA$7,AA$23))))</f>
        <v>1937.8099999999995</v>
      </c>
      <c r="AC24" s="26">
        <f>AC7+AC23</f>
        <v>4103.24</v>
      </c>
      <c r="AD24" s="26">
        <f>AD7+AD23</f>
        <v>5.65</v>
      </c>
      <c r="AE24" s="26">
        <f>AE7+AE23</f>
        <v>0</v>
      </c>
      <c r="AF24" s="26">
        <f>IF((SUM(AF$7,AF$23)-(SUM(AG$7,AG$23))&lt;0),0)+IF((SUM(AF$7,AF$23)-(SUM(AG$7,AG$23))&gt;0),(SUM(AF$7,AF$23)-(SUM(AG$7,AG$23))))</f>
        <v>1315.6079999999999</v>
      </c>
      <c r="AG24" s="26">
        <f>IF((SUM(AG$7,AG$23)-(SUM(AF$7,AF$23))&lt;0),0)+IF((SUM(AG$7,AG$23)-(SUM(AF$7,AF$23))&gt;0),(SUM(AG$7,AG$23)-(SUM(AF$7,AF$23))))</f>
        <v>0</v>
      </c>
      <c r="AH24" s="26">
        <f>IF((SUM(AH$7,AH$23)-(SUM(AI$7,AI$23))&lt;0),0)+IF((SUM(AH$7,AH$23)-(SUM(AI$7,AI$23))&gt;0),(SUM(AH$7,AH$23)-(SUM(AI$7,AI$23))))</f>
        <v>2063.2419999999997</v>
      </c>
      <c r="AI24" s="26">
        <f>IF((SUM(AI$7,AI$23)-(SUM(AH$7,AH$23))&lt;0),0)+IF((SUM(AI$7,AI$23)-(SUM(AH$7,AH$23))&gt;0),(SUM(AI$7,AI$23)-(SUM(AH$7,AH$23))))</f>
        <v>0</v>
      </c>
      <c r="AJ24" s="26">
        <f>IF((SUM(AJ$7,AJ$23)-(SUM(AK$7,AK$23))&lt;0),0)+IF((SUM(AJ$7,AJ$23)-(SUM(AK$7,AK$23))&gt;0),(SUM(AJ$7,AJ$23)-(SUM(AK$7,AK$23))))</f>
        <v>0</v>
      </c>
      <c r="AK24" s="91">
        <f>IF((SUM(AK$7,AK$23)-(SUM(AJ$7,AJ$23))&lt;0),0)+IF((SUM(AK$7,AK$23)-(SUM(AJ$7,AJ$23))&gt;0),(SUM(AK$7,AK$23)-(SUM(AJ$7,AJ$23))))</f>
        <v>0</v>
      </c>
      <c r="AL24" s="99">
        <f t="shared" ref="AL24:AV24" si="10">AL7+AL23</f>
        <v>1328</v>
      </c>
      <c r="AM24" s="100">
        <f t="shared" si="10"/>
        <v>0</v>
      </c>
      <c r="AN24" s="101">
        <f t="shared" si="10"/>
        <v>0</v>
      </c>
      <c r="AO24" s="99">
        <f t="shared" si="10"/>
        <v>0</v>
      </c>
      <c r="AP24" s="100">
        <f t="shared" si="10"/>
        <v>0</v>
      </c>
      <c r="AQ24" s="100">
        <f t="shared" si="10"/>
        <v>1955</v>
      </c>
      <c r="AR24" s="100">
        <f t="shared" si="10"/>
        <v>0</v>
      </c>
      <c r="AS24" s="100">
        <f t="shared" si="10"/>
        <v>50.5</v>
      </c>
      <c r="AT24" s="100">
        <f t="shared" si="10"/>
        <v>377</v>
      </c>
      <c r="AU24" s="100">
        <f t="shared" si="10"/>
        <v>0</v>
      </c>
      <c r="AV24" s="114">
        <f t="shared" si="10"/>
        <v>165.30999999999997</v>
      </c>
      <c r="AW24" s="99">
        <f>IF((SUM(AW$7,AW$23)-(SUM(AX$7,AX$23))&lt;0),0)+IF((SUM(AW$7,AW$23)-(SUM(AX$7,AX$23))&gt;0),(SUM(AW$7,AW$23)-(SUM(AX$7,AX$23))))</f>
        <v>0</v>
      </c>
      <c r="AX24" s="100">
        <f>IF((SUM(AX$7,AX$23)-(SUM(AW$7,AW$23))&lt;0),0)+IF((SUM(AX$7,AX$23)-(SUM(AW$7,AW$23))&gt;0),(SUM(AX$7,AX$23)-(SUM(AW$7,AW$23))))</f>
        <v>0</v>
      </c>
      <c r="AY24" s="100">
        <f>IF((SUM(AY$7,AY$23)-(SUM(AZ$7,AZ$23))&lt;0),0)+IF((SUM(AY$7,AY$23)-(SUM(AZ$7,AZ$23))&gt;0),(SUM(AY$7,AY$23)-(SUM(AZ$7,AZ$23))))</f>
        <v>0</v>
      </c>
      <c r="AZ24" s="100">
        <f>IF((SUM(AZ$7,AZ$23)-(SUM(AY$7,AY$23))&lt;0),0)+IF((SUM(AZ$7,AZ$23)-(SUM(AY$7,AY$23))&gt;0),(SUM(AZ$7,AZ$23)-(SUM(AY$7,AY$23))))</f>
        <v>0</v>
      </c>
      <c r="BA24" s="100">
        <f>BA7+BA23</f>
        <v>0</v>
      </c>
      <c r="BB24" s="100">
        <f>BB7+BB23</f>
        <v>0</v>
      </c>
      <c r="BC24" s="100">
        <f>BC7+BC23</f>
        <v>0</v>
      </c>
      <c r="BD24" s="101">
        <f>BD7+BD23</f>
        <v>0</v>
      </c>
      <c r="BE24" s="92">
        <f>SUM(E24,G24,I24,K24,M24,O24,Q24,S24,U24,W24,Y24,AA24,AJ24,AW24,AY24)</f>
        <v>1937.8099999999993</v>
      </c>
      <c r="BF24" s="26">
        <f>SUM(F24,H24,J24,L24,N24,P24,R24,T24,V24,X24,Z24,AB24,AK24,AX24,AZ24)</f>
        <v>1937.8099999999995</v>
      </c>
      <c r="BG24" s="20">
        <f>BG7-BG23</f>
        <v>0</v>
      </c>
      <c r="BH24" s="26">
        <f>BH7-BH23</f>
        <v>0</v>
      </c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36">
        <f>BF24-BE24</f>
        <v>0</v>
      </c>
      <c r="BG26" s="5"/>
      <c r="BH26" s="5"/>
    </row>
    <row r="27" spans="1:60" x14ac:dyDescent="0.2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C28" s="1" t="s">
        <v>25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6" spans="3:3" x14ac:dyDescent="0.2">
      <c r="C36" s="1" t="s">
        <v>25</v>
      </c>
    </row>
  </sheetData>
  <mergeCells count="64">
    <mergeCell ref="M3:N3"/>
    <mergeCell ref="O3:P3"/>
    <mergeCell ref="U4:V5"/>
    <mergeCell ref="W4:X5"/>
    <mergeCell ref="S4:T5"/>
    <mergeCell ref="AF5:AG5"/>
    <mergeCell ref="Y3:Z3"/>
    <mergeCell ref="U3:V3"/>
    <mergeCell ref="W3:X3"/>
    <mergeCell ref="Q3:R3"/>
    <mergeCell ref="Q4: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I4:J5"/>
    <mergeCell ref="K4:L5"/>
    <mergeCell ref="M4:N5"/>
    <mergeCell ref="O4:P5"/>
    <mergeCell ref="K3:L3"/>
    <mergeCell ref="AC3:AE3"/>
    <mergeCell ref="AF3:AI3"/>
    <mergeCell ref="AJ3:AK3"/>
    <mergeCell ref="AL3:AV3"/>
    <mergeCell ref="S3:T3"/>
    <mergeCell ref="AA3:AB3"/>
    <mergeCell ref="AW3:AX3"/>
    <mergeCell ref="AJ4:AK5"/>
    <mergeCell ref="AW4:AX5"/>
    <mergeCell ref="AU4:AU5"/>
    <mergeCell ref="AT4:AT5"/>
    <mergeCell ref="AH5:AI5"/>
    <mergeCell ref="AL4:AL5"/>
    <mergeCell ref="AM4:AM5"/>
    <mergeCell ref="AN4:AN5"/>
    <mergeCell ref="Y4:Z5"/>
    <mergeCell ref="AA4:AB5"/>
    <mergeCell ref="AC4:AC6"/>
    <mergeCell ref="AD4:AD6"/>
    <mergeCell ref="AE4:AE6"/>
    <mergeCell ref="AH4:AI4"/>
    <mergeCell ref="AF4:AG4"/>
    <mergeCell ref="BE3:BF5"/>
    <mergeCell ref="BG3:BH5"/>
    <mergeCell ref="AY3:AZ3"/>
    <mergeCell ref="BC4:BC6"/>
    <mergeCell ref="BA4:BA6"/>
    <mergeCell ref="BD4:BD6"/>
    <mergeCell ref="BA3:BD3"/>
    <mergeCell ref="AL6:AN6"/>
    <mergeCell ref="AO6:AV6"/>
    <mergeCell ref="AY4:AZ5"/>
    <mergeCell ref="BB4:BB6"/>
    <mergeCell ref="AP4:AP5"/>
    <mergeCell ref="AQ4:AQ5"/>
    <mergeCell ref="AR4:AR5"/>
    <mergeCell ref="AS4:AS5"/>
    <mergeCell ref="AO4:AO5"/>
    <mergeCell ref="AV4:AV5"/>
  </mergeCells>
  <dataValidations count="1">
    <dataValidation type="list" allowBlank="1" showInputMessage="1" showErrorMessage="1" sqref="C8:C22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6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7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8" name="Button 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9" name="Button 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0" name="Button 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1" name="Button 1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2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3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4" name="Button 1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5" name="Button 1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16" name="Button 1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17" name="Button 1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18" name="Button 1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2" r:id="rId19" name="Button 2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0" name="Button 2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4" r:id="rId21" name="Button 2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2" name="Button 2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3" name="Button 2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7" r:id="rId24" name="Button 2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8" r:id="rId25" name="Button 2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9" r:id="rId26" name="Button 2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0" r:id="rId27" name="Button 2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1" r:id="rId28" name="Button 2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2" r:id="rId29" name="Button 3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3" r:id="rId30" name="Button 3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4" r:id="rId31" name="Button 3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5" r:id="rId32" name="Button 3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24</xdr:row>
                    <xdr:rowOff>142875</xdr:rowOff>
                  </from>
                  <to>
                    <xdr:col>1</xdr:col>
                    <xdr:colOff>323850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6" r:id="rId33" name="Button 3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6"/>
  <sheetViews>
    <sheetView zoomScale="75" zoomScaleNormal="75" workbookViewId="0">
      <pane xSplit="4" ySplit="7" topLeftCell="AF8" activePane="bottomRight" state="frozen"/>
      <selection pane="topRight" activeCell="E1" sqref="E1"/>
      <selection pane="bottomLeft" activeCell="A7" sqref="A7"/>
      <selection pane="bottomRight" activeCell="AF5" sqref="AF5:AI5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46.710937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65</v>
      </c>
      <c r="D1" s="22" t="s">
        <v>339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октябрь!BB4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350</v>
      </c>
      <c r="D7" s="84"/>
      <c r="E7" s="84">
        <f>октябрь!E24</f>
        <v>0</v>
      </c>
      <c r="F7" s="84">
        <f>октябрь!F24</f>
        <v>0</v>
      </c>
      <c r="G7" s="84">
        <f>октябрь!G24</f>
        <v>0</v>
      </c>
      <c r="H7" s="84">
        <f>октябрь!H24</f>
        <v>0</v>
      </c>
      <c r="I7" s="84">
        <f>октябрь!I24</f>
        <v>0</v>
      </c>
      <c r="J7" s="84">
        <f>октябрь!J24</f>
        <v>0</v>
      </c>
      <c r="K7" s="84">
        <f>октябрь!K24</f>
        <v>0</v>
      </c>
      <c r="L7" s="84">
        <f>октябрь!L24</f>
        <v>0</v>
      </c>
      <c r="M7" s="84">
        <f>октябрь!M24</f>
        <v>1937.8099999999993</v>
      </c>
      <c r="N7" s="84">
        <f>октябрь!N24</f>
        <v>0</v>
      </c>
      <c r="O7" s="84">
        <f>октябрь!O24</f>
        <v>0</v>
      </c>
      <c r="P7" s="84">
        <f>октябрь!P24</f>
        <v>0</v>
      </c>
      <c r="Q7" s="84">
        <f>октябрь!Q24</f>
        <v>0</v>
      </c>
      <c r="R7" s="84">
        <f>октябрь!R24</f>
        <v>0</v>
      </c>
      <c r="S7" s="84">
        <f>октябрь!S24</f>
        <v>0</v>
      </c>
      <c r="T7" s="84">
        <f>октябрь!T24</f>
        <v>0</v>
      </c>
      <c r="U7" s="84">
        <f>октябрь!U24</f>
        <v>0</v>
      </c>
      <c r="V7" s="84">
        <f>октябрь!V24</f>
        <v>0</v>
      </c>
      <c r="W7" s="84">
        <f>октябрь!W24</f>
        <v>0</v>
      </c>
      <c r="X7" s="84">
        <f>октябрь!X24</f>
        <v>0</v>
      </c>
      <c r="Y7" s="84">
        <f>октябрь!Y24</f>
        <v>0</v>
      </c>
      <c r="Z7" s="84">
        <f>октябрь!Z24</f>
        <v>0</v>
      </c>
      <c r="AA7" s="84">
        <f>октябрь!AA24</f>
        <v>0</v>
      </c>
      <c r="AB7" s="84">
        <f>октябрь!AB24</f>
        <v>1937.8099999999995</v>
      </c>
      <c r="AC7" s="84">
        <f>октябрь!AC24</f>
        <v>4103.24</v>
      </c>
      <c r="AD7" s="84">
        <f>октябрь!AD24</f>
        <v>5.65</v>
      </c>
      <c r="AE7" s="84">
        <f>октябрь!AE24</f>
        <v>0</v>
      </c>
      <c r="AF7" s="84">
        <f>октябрь!AF24</f>
        <v>1315.6079999999999</v>
      </c>
      <c r="AG7" s="84">
        <f>октябрь!AG24</f>
        <v>0</v>
      </c>
      <c r="AH7" s="84">
        <f>октябрь!AH24</f>
        <v>2063.2419999999997</v>
      </c>
      <c r="AI7" s="84">
        <f>октябрь!AI24</f>
        <v>0</v>
      </c>
      <c r="AJ7" s="84">
        <f>октябрь!AJ24</f>
        <v>0</v>
      </c>
      <c r="AK7" s="102">
        <f>октябрь!AK24</f>
        <v>0</v>
      </c>
      <c r="AL7" s="104">
        <f>октябрь!AL24</f>
        <v>1328</v>
      </c>
      <c r="AM7" s="84">
        <f>октябрь!AM24</f>
        <v>0</v>
      </c>
      <c r="AN7" s="105">
        <f>октябрь!AN24</f>
        <v>0</v>
      </c>
      <c r="AO7" s="104">
        <f>октябрь!AO24</f>
        <v>0</v>
      </c>
      <c r="AP7" s="84">
        <f>октябрь!AP24</f>
        <v>0</v>
      </c>
      <c r="AQ7" s="84">
        <f>октябрь!AQ24</f>
        <v>1955</v>
      </c>
      <c r="AR7" s="84">
        <f>октябрь!AR24</f>
        <v>0</v>
      </c>
      <c r="AS7" s="84">
        <f>октябрь!AS24</f>
        <v>50.5</v>
      </c>
      <c r="AT7" s="84">
        <f>октябрь!AT24</f>
        <v>377</v>
      </c>
      <c r="AU7" s="84">
        <f>октябрь!AU24</f>
        <v>0</v>
      </c>
      <c r="AV7" s="102">
        <f>октябрь!AV24</f>
        <v>165.30999999999997</v>
      </c>
      <c r="AW7" s="104">
        <f>октябрь!AW24</f>
        <v>0</v>
      </c>
      <c r="AX7" s="84">
        <f>октябрь!AX24</f>
        <v>0</v>
      </c>
      <c r="AY7" s="84">
        <f>октябрь!AY24</f>
        <v>0</v>
      </c>
      <c r="AZ7" s="84">
        <f>октябрь!AZ24</f>
        <v>0</v>
      </c>
      <c r="BA7" s="84">
        <f>октябрь!BA24</f>
        <v>0</v>
      </c>
      <c r="BB7" s="84">
        <f>октябрь!BB24</f>
        <v>0</v>
      </c>
      <c r="BC7" s="84">
        <f>октябрь!BC24</f>
        <v>0</v>
      </c>
      <c r="BD7" s="105">
        <f>октябрь!BD24</f>
        <v>0</v>
      </c>
      <c r="BE7" s="103">
        <f>октябрь!BE24</f>
        <v>1937.8099999999993</v>
      </c>
      <c r="BF7" s="84">
        <f>октябрь!BF24</f>
        <v>1937.8099999999995</v>
      </c>
      <c r="BG7" s="84">
        <f>октябрь!BG24</f>
        <v>0</v>
      </c>
      <c r="BH7" s="84">
        <f>октябрь!BH24</f>
        <v>0</v>
      </c>
    </row>
    <row r="8" spans="1:60" ht="18.75" customHeight="1" x14ac:dyDescent="0.2">
      <c r="A8" s="2">
        <v>1</v>
      </c>
      <c r="B8" s="9">
        <v>44501</v>
      </c>
      <c r="C8" s="4" t="s">
        <v>47</v>
      </c>
      <c r="D8" s="38">
        <v>4.78</v>
      </c>
      <c r="E8" s="28"/>
      <c r="F8" s="28"/>
      <c r="G8" s="28"/>
      <c r="H8" s="28"/>
      <c r="I8" s="28"/>
      <c r="J8" s="28"/>
      <c r="K8" s="28"/>
      <c r="L8" s="28"/>
      <c r="M8" s="28">
        <v>4.78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30">
        <f t="shared" ref="AA8:AA14" si="0">SUM(AF8,AH8)</f>
        <v>0</v>
      </c>
      <c r="AB8" s="30">
        <f t="shared" ref="AB8:AB22" si="1">SUM(AC8:AE8)</f>
        <v>4.78</v>
      </c>
      <c r="AC8" s="33">
        <v>4.78</v>
      </c>
      <c r="AD8" s="33"/>
      <c r="AE8" s="33"/>
      <c r="AF8" s="31"/>
      <c r="AG8" s="32">
        <f t="shared" ref="AG8:AG14" si="2">AC8*$AF$5</f>
        <v>0</v>
      </c>
      <c r="AH8" s="31"/>
      <c r="AI8" s="32">
        <f t="shared" ref="AI8:AI22" si="3">AC8*$AH$5</f>
        <v>0</v>
      </c>
      <c r="AJ8" s="30">
        <f t="shared" ref="AJ8:AJ14" si="4">SUM(AL8:AV8)</f>
        <v>0</v>
      </c>
      <c r="AK8" s="90"/>
      <c r="AL8" s="95"/>
      <c r="AM8" s="33"/>
      <c r="AN8" s="96"/>
      <c r="AO8" s="95"/>
      <c r="AP8" s="33"/>
      <c r="AQ8" s="33"/>
      <c r="AR8" s="33"/>
      <c r="AS8" s="33"/>
      <c r="AT8" s="33"/>
      <c r="AU8" s="113"/>
      <c r="AV8" s="113"/>
      <c r="AW8" s="118"/>
      <c r="AX8" s="34"/>
      <c r="AY8" s="30">
        <f t="shared" ref="AY8:AY14" si="5">SUM(BA8:BD8)</f>
        <v>0</v>
      </c>
      <c r="AZ8" s="40"/>
      <c r="BA8" s="33"/>
      <c r="BB8" s="33"/>
      <c r="BC8" s="33"/>
      <c r="BD8" s="96"/>
      <c r="BE8" s="115">
        <f t="shared" ref="BE8:BE22" si="6">SUM(E8,G8,I8,K8,M8,O8,Q8,S8,U8,W8,Y8,AA8,AJ8,AW8,AY8)</f>
        <v>4.78</v>
      </c>
      <c r="BF8" s="35">
        <f t="shared" ref="BF8:BF22" si="7">SUM(F8,H8,J8,L8,N8,P8,R8,T8,V8,X8,Z8,AB8,AK8,AX8,AZ8)</f>
        <v>4.78</v>
      </c>
      <c r="BG8" s="8"/>
      <c r="BH8" s="29"/>
    </row>
    <row r="9" spans="1:60" ht="18" customHeight="1" x14ac:dyDescent="0.2">
      <c r="A9" s="2">
        <v>2</v>
      </c>
      <c r="B9" s="6">
        <v>44503</v>
      </c>
      <c r="C9" s="4" t="s">
        <v>14</v>
      </c>
      <c r="D9" s="38">
        <v>11.7</v>
      </c>
      <c r="E9" s="28"/>
      <c r="F9" s="28"/>
      <c r="G9" s="28"/>
      <c r="H9" s="28"/>
      <c r="I9" s="28"/>
      <c r="J9" s="28"/>
      <c r="K9" s="28"/>
      <c r="L9" s="28"/>
      <c r="M9" s="28"/>
      <c r="N9" s="28">
        <v>11.7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30">
        <f t="shared" si="0"/>
        <v>0</v>
      </c>
      <c r="AB9" s="30">
        <f t="shared" si="1"/>
        <v>0</v>
      </c>
      <c r="AC9" s="33"/>
      <c r="AD9" s="33"/>
      <c r="AE9" s="33"/>
      <c r="AF9" s="31"/>
      <c r="AG9" s="32">
        <f t="shared" si="2"/>
        <v>0</v>
      </c>
      <c r="AH9" s="31"/>
      <c r="AI9" s="32">
        <f t="shared" si="3"/>
        <v>0</v>
      </c>
      <c r="AJ9" s="30">
        <f t="shared" si="4"/>
        <v>11.7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>
        <v>11.7</v>
      </c>
      <c r="AW9" s="118"/>
      <c r="AX9" s="34"/>
      <c r="AY9" s="30">
        <f t="shared" si="5"/>
        <v>0</v>
      </c>
      <c r="AZ9" s="40"/>
      <c r="BA9" s="33"/>
      <c r="BB9" s="33"/>
      <c r="BC9" s="33"/>
      <c r="BD9" s="96"/>
      <c r="BE9" s="115">
        <f t="shared" si="6"/>
        <v>11.7</v>
      </c>
      <c r="BF9" s="35">
        <f t="shared" si="7"/>
        <v>11.7</v>
      </c>
      <c r="BG9" s="8"/>
      <c r="BH9" s="29"/>
    </row>
    <row r="10" spans="1:60" ht="18" customHeight="1" x14ac:dyDescent="0.2">
      <c r="A10" s="2">
        <v>3</v>
      </c>
      <c r="B10" s="6">
        <v>44503</v>
      </c>
      <c r="C10" s="4" t="s">
        <v>47</v>
      </c>
      <c r="D10" s="38">
        <v>455.62</v>
      </c>
      <c r="E10" s="28"/>
      <c r="F10" s="28"/>
      <c r="G10" s="28"/>
      <c r="H10" s="28"/>
      <c r="I10" s="28"/>
      <c r="J10" s="28"/>
      <c r="K10" s="28"/>
      <c r="L10" s="28"/>
      <c r="M10" s="28">
        <v>455.62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0"/>
        <v>0</v>
      </c>
      <c r="AB10" s="30">
        <f t="shared" si="1"/>
        <v>455.62</v>
      </c>
      <c r="AC10" s="33">
        <v>455.62</v>
      </c>
      <c r="AD10" s="33"/>
      <c r="AE10" s="33"/>
      <c r="AF10" s="31"/>
      <c r="AG10" s="32">
        <f t="shared" si="2"/>
        <v>0</v>
      </c>
      <c r="AH10" s="31"/>
      <c r="AI10" s="32">
        <f t="shared" si="3"/>
        <v>0</v>
      </c>
      <c r="AJ10" s="30">
        <f t="shared" si="4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5"/>
        <v>0</v>
      </c>
      <c r="AZ10" s="40"/>
      <c r="BA10" s="33"/>
      <c r="BB10" s="33"/>
      <c r="BC10" s="33"/>
      <c r="BD10" s="96"/>
      <c r="BE10" s="115">
        <f t="shared" si="6"/>
        <v>455.62</v>
      </c>
      <c r="BF10" s="35">
        <f t="shared" si="7"/>
        <v>455.62</v>
      </c>
      <c r="BG10" s="8"/>
      <c r="BH10" s="29"/>
    </row>
    <row r="11" spans="1:60" ht="18.75" customHeight="1" x14ac:dyDescent="0.2">
      <c r="A11" s="2">
        <v>4</v>
      </c>
      <c r="B11" s="6">
        <v>44510</v>
      </c>
      <c r="C11" s="4" t="s">
        <v>14</v>
      </c>
      <c r="D11" s="38">
        <v>4.5</v>
      </c>
      <c r="E11" s="28"/>
      <c r="F11" s="28"/>
      <c r="G11" s="28"/>
      <c r="H11" s="28"/>
      <c r="I11" s="28"/>
      <c r="J11" s="28"/>
      <c r="K11" s="28"/>
      <c r="L11" s="28"/>
      <c r="M11" s="28"/>
      <c r="N11" s="28">
        <v>4.5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0"/>
        <v>0</v>
      </c>
      <c r="AB11" s="30">
        <f t="shared" si="1"/>
        <v>0</v>
      </c>
      <c r="AC11" s="33"/>
      <c r="AD11" s="33"/>
      <c r="AE11" s="31"/>
      <c r="AF11" s="31"/>
      <c r="AG11" s="32">
        <f t="shared" si="2"/>
        <v>0</v>
      </c>
      <c r="AH11" s="31"/>
      <c r="AI11" s="32">
        <f t="shared" si="3"/>
        <v>0</v>
      </c>
      <c r="AJ11" s="30">
        <f t="shared" si="4"/>
        <v>4.5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>
        <v>4.5</v>
      </c>
      <c r="AW11" s="118"/>
      <c r="AX11" s="34"/>
      <c r="AY11" s="30">
        <f t="shared" si="5"/>
        <v>0</v>
      </c>
      <c r="AZ11" s="40"/>
      <c r="BA11" s="33"/>
      <c r="BB11" s="33"/>
      <c r="BC11" s="33"/>
      <c r="BD11" s="94"/>
      <c r="BE11" s="115">
        <f t="shared" si="6"/>
        <v>4.5</v>
      </c>
      <c r="BF11" s="35">
        <f t="shared" si="7"/>
        <v>4.5</v>
      </c>
      <c r="BG11" s="8"/>
      <c r="BH11" s="29"/>
    </row>
    <row r="12" spans="1:60" ht="18.75" customHeight="1" x14ac:dyDescent="0.2">
      <c r="A12" s="2">
        <v>5</v>
      </c>
      <c r="B12" s="6">
        <v>44510</v>
      </c>
      <c r="C12" s="4" t="s">
        <v>51</v>
      </c>
      <c r="D12" s="38">
        <v>225</v>
      </c>
      <c r="E12" s="28"/>
      <c r="F12" s="28"/>
      <c r="G12" s="28"/>
      <c r="H12" s="28"/>
      <c r="I12" s="28"/>
      <c r="J12" s="28"/>
      <c r="K12" s="28"/>
      <c r="L12" s="28"/>
      <c r="M12" s="28"/>
      <c r="N12" s="28">
        <v>225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0"/>
        <v>0</v>
      </c>
      <c r="AB12" s="30">
        <f t="shared" si="1"/>
        <v>0</v>
      </c>
      <c r="AC12" s="33"/>
      <c r="AD12" s="33"/>
      <c r="AE12" s="33"/>
      <c r="AF12" s="31"/>
      <c r="AG12" s="32">
        <f t="shared" si="2"/>
        <v>0</v>
      </c>
      <c r="AH12" s="31"/>
      <c r="AI12" s="32">
        <f t="shared" si="3"/>
        <v>0</v>
      </c>
      <c r="AJ12" s="30">
        <f t="shared" si="4"/>
        <v>225</v>
      </c>
      <c r="AK12" s="90"/>
      <c r="AL12" s="95">
        <v>225</v>
      </c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5"/>
        <v>0</v>
      </c>
      <c r="AZ12" s="40"/>
      <c r="BA12" s="33"/>
      <c r="BB12" s="33"/>
      <c r="BC12" s="33"/>
      <c r="BD12" s="96"/>
      <c r="BE12" s="115">
        <f t="shared" si="6"/>
        <v>225</v>
      </c>
      <c r="BF12" s="35">
        <f t="shared" si="7"/>
        <v>225</v>
      </c>
      <c r="BG12" s="8"/>
      <c r="BH12" s="29"/>
    </row>
    <row r="13" spans="1:60" ht="18.75" customHeight="1" x14ac:dyDescent="0.2">
      <c r="A13" s="2">
        <v>6</v>
      </c>
      <c r="B13" s="6">
        <v>44530</v>
      </c>
      <c r="C13" s="4" t="s">
        <v>14</v>
      </c>
      <c r="D13" s="38">
        <v>0.92</v>
      </c>
      <c r="E13" s="28"/>
      <c r="F13" s="28"/>
      <c r="G13" s="28"/>
      <c r="H13" s="28"/>
      <c r="I13" s="28"/>
      <c r="J13" s="28"/>
      <c r="K13" s="28"/>
      <c r="L13" s="28"/>
      <c r="M13" s="28">
        <v>0.92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0"/>
        <v>0</v>
      </c>
      <c r="AB13" s="30">
        <f t="shared" si="1"/>
        <v>0.92</v>
      </c>
      <c r="AC13" s="33"/>
      <c r="AD13" s="33">
        <v>0.92</v>
      </c>
      <c r="AE13" s="33"/>
      <c r="AF13" s="31"/>
      <c r="AG13" s="32">
        <f t="shared" si="2"/>
        <v>0</v>
      </c>
      <c r="AH13" s="31"/>
      <c r="AI13" s="32">
        <f t="shared" si="3"/>
        <v>0</v>
      </c>
      <c r="AJ13" s="30">
        <f t="shared" si="4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/>
      <c r="AY13" s="30">
        <f t="shared" si="5"/>
        <v>0</v>
      </c>
      <c r="AZ13" s="40"/>
      <c r="BA13" s="33"/>
      <c r="BB13" s="33"/>
      <c r="BC13" s="33"/>
      <c r="BD13" s="96"/>
      <c r="BE13" s="115">
        <f t="shared" si="6"/>
        <v>0.92</v>
      </c>
      <c r="BF13" s="35">
        <f t="shared" si="7"/>
        <v>0.92</v>
      </c>
      <c r="BG13" s="8"/>
      <c r="BH13" s="29"/>
    </row>
    <row r="14" spans="1:60" ht="18.75" customHeight="1" x14ac:dyDescent="0.2">
      <c r="A14" s="2">
        <v>7</v>
      </c>
      <c r="B14" s="6">
        <v>44530</v>
      </c>
      <c r="C14" s="4" t="s">
        <v>57</v>
      </c>
      <c r="D14" s="38">
        <v>241.2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0"/>
        <v>241.2</v>
      </c>
      <c r="AB14" s="30">
        <f t="shared" si="1"/>
        <v>0</v>
      </c>
      <c r="AC14" s="33"/>
      <c r="AD14" s="33"/>
      <c r="AE14" s="33"/>
      <c r="AF14" s="31">
        <v>225</v>
      </c>
      <c r="AG14" s="32">
        <f t="shared" si="2"/>
        <v>0</v>
      </c>
      <c r="AH14" s="31">
        <v>16.2</v>
      </c>
      <c r="AI14" s="32">
        <f t="shared" si="3"/>
        <v>0</v>
      </c>
      <c r="AJ14" s="30">
        <f t="shared" si="4"/>
        <v>0</v>
      </c>
      <c r="AK14" s="90">
        <v>241.2</v>
      </c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/>
      <c r="AW14" s="118"/>
      <c r="AX14" s="34"/>
      <c r="AY14" s="30">
        <f t="shared" si="5"/>
        <v>0</v>
      </c>
      <c r="AZ14" s="40"/>
      <c r="BA14" s="33"/>
      <c r="BB14" s="33"/>
      <c r="BC14" s="33"/>
      <c r="BD14" s="96"/>
      <c r="BE14" s="115">
        <f t="shared" si="6"/>
        <v>241.2</v>
      </c>
      <c r="BF14" s="35">
        <f t="shared" si="7"/>
        <v>241.2</v>
      </c>
      <c r="BG14" s="8"/>
      <c r="BH14" s="29"/>
    </row>
    <row r="15" spans="1:60" ht="18.75" customHeight="1" x14ac:dyDescent="0.2">
      <c r="A15" s="2">
        <v>8</v>
      </c>
      <c r="B15" s="9"/>
      <c r="C15" s="4"/>
      <c r="D15" s="3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ref="AA15:AA21" si="8">SUM(AF15,AH15)</f>
        <v>0</v>
      </c>
      <c r="AB15" s="30">
        <f t="shared" si="1"/>
        <v>0</v>
      </c>
      <c r="AC15" s="33"/>
      <c r="AD15" s="33"/>
      <c r="AE15" s="33"/>
      <c r="AF15" s="31"/>
      <c r="AG15" s="32">
        <f t="shared" ref="AG15:AG22" si="9">AC15*$AF$5</f>
        <v>0</v>
      </c>
      <c r="AH15" s="31"/>
      <c r="AI15" s="32">
        <f t="shared" si="3"/>
        <v>0</v>
      </c>
      <c r="AJ15" s="30">
        <f t="shared" ref="AJ15:AJ20" si="10">SUM(AL15:AV15)</f>
        <v>0</v>
      </c>
      <c r="AK15" s="90"/>
      <c r="AL15" s="95"/>
      <c r="AM15" s="33"/>
      <c r="AN15" s="96"/>
      <c r="AO15" s="95"/>
      <c r="AP15" s="33"/>
      <c r="AQ15" s="33"/>
      <c r="AR15" s="33"/>
      <c r="AS15" s="33"/>
      <c r="AT15" s="33"/>
      <c r="AU15" s="113"/>
      <c r="AV15" s="113"/>
      <c r="AW15" s="118"/>
      <c r="AX15" s="34"/>
      <c r="AY15" s="30">
        <f t="shared" ref="AY15:AY20" si="11">SUM(BA15:BD15)</f>
        <v>0</v>
      </c>
      <c r="AZ15" s="40"/>
      <c r="BA15" s="33"/>
      <c r="BB15" s="33"/>
      <c r="BC15" s="33"/>
      <c r="BD15" s="96"/>
      <c r="BE15" s="115">
        <f t="shared" si="6"/>
        <v>0</v>
      </c>
      <c r="BF15" s="35">
        <f t="shared" si="7"/>
        <v>0</v>
      </c>
      <c r="BG15" s="8"/>
      <c r="BH15" s="29"/>
    </row>
    <row r="16" spans="1:60" ht="18.75" customHeight="1" x14ac:dyDescent="0.2">
      <c r="A16" s="2">
        <v>9</v>
      </c>
      <c r="B16" s="6"/>
      <c r="C16" s="4"/>
      <c r="D16" s="3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8"/>
        <v>0</v>
      </c>
      <c r="AB16" s="30">
        <f t="shared" si="1"/>
        <v>0</v>
      </c>
      <c r="AC16" s="33"/>
      <c r="AD16" s="33"/>
      <c r="AE16" s="33"/>
      <c r="AF16" s="31"/>
      <c r="AG16" s="32">
        <f t="shared" si="9"/>
        <v>0</v>
      </c>
      <c r="AH16" s="31"/>
      <c r="AI16" s="32">
        <f t="shared" si="3"/>
        <v>0</v>
      </c>
      <c r="AJ16" s="30">
        <f>SUM(AL16:AV16)</f>
        <v>0</v>
      </c>
      <c r="AK16" s="90"/>
      <c r="AL16" s="95"/>
      <c r="AM16" s="33"/>
      <c r="AN16" s="96"/>
      <c r="AO16" s="95"/>
      <c r="AP16" s="33"/>
      <c r="AQ16" s="33"/>
      <c r="AR16" s="33"/>
      <c r="AS16" s="33"/>
      <c r="AT16" s="33"/>
      <c r="AU16" s="113"/>
      <c r="AV16" s="113"/>
      <c r="AW16" s="118"/>
      <c r="AX16" s="34"/>
      <c r="AY16" s="30">
        <f>SUM(BA16:BD16)</f>
        <v>0</v>
      </c>
      <c r="AZ16" s="40"/>
      <c r="BA16" s="33"/>
      <c r="BB16" s="33"/>
      <c r="BC16" s="33"/>
      <c r="BD16" s="96"/>
      <c r="BE16" s="115">
        <f t="shared" si="6"/>
        <v>0</v>
      </c>
      <c r="BF16" s="35">
        <f t="shared" si="7"/>
        <v>0</v>
      </c>
      <c r="BG16" s="8"/>
      <c r="BH16" s="29"/>
    </row>
    <row r="17" spans="1:60" ht="18.75" customHeight="1" x14ac:dyDescent="0.2">
      <c r="A17" s="2">
        <v>10</v>
      </c>
      <c r="B17" s="6"/>
      <c r="C17" s="4"/>
      <c r="D17" s="3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8"/>
        <v>0</v>
      </c>
      <c r="AB17" s="30">
        <f t="shared" si="1"/>
        <v>0</v>
      </c>
      <c r="AC17" s="33"/>
      <c r="AD17" s="33"/>
      <c r="AE17" s="33"/>
      <c r="AF17" s="31"/>
      <c r="AG17" s="32">
        <f t="shared" si="9"/>
        <v>0</v>
      </c>
      <c r="AH17" s="31"/>
      <c r="AI17" s="32">
        <f t="shared" si="3"/>
        <v>0</v>
      </c>
      <c r="AJ17" s="30">
        <f t="shared" si="10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11"/>
        <v>0</v>
      </c>
      <c r="AZ17" s="40"/>
      <c r="BA17" s="33"/>
      <c r="BB17" s="33"/>
      <c r="BC17" s="33"/>
      <c r="BD17" s="96"/>
      <c r="BE17" s="115">
        <f t="shared" si="6"/>
        <v>0</v>
      </c>
      <c r="BF17" s="35">
        <f t="shared" si="7"/>
        <v>0</v>
      </c>
      <c r="BG17" s="8"/>
      <c r="BH17" s="29"/>
    </row>
    <row r="18" spans="1:60" ht="18.75" customHeight="1" x14ac:dyDescent="0.2">
      <c r="A18" s="2">
        <v>11</v>
      </c>
      <c r="B18" s="6"/>
      <c r="C18" s="4"/>
      <c r="D18" s="3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8"/>
        <v>0</v>
      </c>
      <c r="AB18" s="30">
        <f t="shared" si="1"/>
        <v>0</v>
      </c>
      <c r="AC18" s="33"/>
      <c r="AD18" s="33"/>
      <c r="AE18" s="31"/>
      <c r="AF18" s="31"/>
      <c r="AG18" s="32">
        <f t="shared" si="9"/>
        <v>0</v>
      </c>
      <c r="AH18" s="31"/>
      <c r="AI18" s="32">
        <f t="shared" si="3"/>
        <v>0</v>
      </c>
      <c r="AJ18" s="30">
        <f t="shared" si="10"/>
        <v>0</v>
      </c>
      <c r="AK18" s="90"/>
      <c r="AL18" s="95"/>
      <c r="AM18" s="33"/>
      <c r="AN18" s="96"/>
      <c r="AO18" s="95"/>
      <c r="AP18" s="33"/>
      <c r="AQ18" s="33"/>
      <c r="AR18" s="33"/>
      <c r="AS18" s="33"/>
      <c r="AT18" s="33"/>
      <c r="AU18" s="113"/>
      <c r="AV18" s="113"/>
      <c r="AW18" s="118"/>
      <c r="AX18" s="34"/>
      <c r="AY18" s="30">
        <f t="shared" si="11"/>
        <v>0</v>
      </c>
      <c r="AZ18" s="40"/>
      <c r="BA18" s="33"/>
      <c r="BB18" s="33"/>
      <c r="BC18" s="33"/>
      <c r="BD18" s="94"/>
      <c r="BE18" s="115">
        <f t="shared" si="6"/>
        <v>0</v>
      </c>
      <c r="BF18" s="35">
        <f t="shared" si="7"/>
        <v>0</v>
      </c>
      <c r="BG18" s="8"/>
      <c r="BH18" s="29"/>
    </row>
    <row r="19" spans="1:60" ht="18.75" customHeight="1" x14ac:dyDescent="0.2">
      <c r="A19" s="2">
        <v>12</v>
      </c>
      <c r="B19" s="6"/>
      <c r="C19" s="4"/>
      <c r="D19" s="3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8"/>
        <v>0</v>
      </c>
      <c r="AB19" s="30">
        <f t="shared" si="1"/>
        <v>0</v>
      </c>
      <c r="AC19" s="33"/>
      <c r="AD19" s="33"/>
      <c r="AE19" s="33"/>
      <c r="AF19" s="31"/>
      <c r="AG19" s="32">
        <f t="shared" si="9"/>
        <v>0</v>
      </c>
      <c r="AH19" s="31"/>
      <c r="AI19" s="32">
        <f t="shared" si="3"/>
        <v>0</v>
      </c>
      <c r="AJ19" s="30">
        <f t="shared" si="10"/>
        <v>0</v>
      </c>
      <c r="AK19" s="90"/>
      <c r="AL19" s="95"/>
      <c r="AM19" s="33"/>
      <c r="AN19" s="96"/>
      <c r="AO19" s="95"/>
      <c r="AP19" s="33"/>
      <c r="AQ19" s="33"/>
      <c r="AR19" s="33"/>
      <c r="AS19" s="33"/>
      <c r="AT19" s="33"/>
      <c r="AU19" s="113"/>
      <c r="AV19" s="113"/>
      <c r="AW19" s="118"/>
      <c r="AX19" s="34"/>
      <c r="AY19" s="30">
        <f t="shared" si="11"/>
        <v>0</v>
      </c>
      <c r="AZ19" s="40"/>
      <c r="BA19" s="33"/>
      <c r="BB19" s="33"/>
      <c r="BC19" s="33"/>
      <c r="BD19" s="96"/>
      <c r="BE19" s="115">
        <f t="shared" si="6"/>
        <v>0</v>
      </c>
      <c r="BF19" s="35">
        <f t="shared" si="7"/>
        <v>0</v>
      </c>
      <c r="BG19" s="8"/>
      <c r="BH19" s="29"/>
    </row>
    <row r="20" spans="1:60" ht="18.75" customHeight="1" x14ac:dyDescent="0.2">
      <c r="A20" s="2">
        <v>13</v>
      </c>
      <c r="B20" s="6"/>
      <c r="C20" s="4"/>
      <c r="D20" s="3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8"/>
        <v>0</v>
      </c>
      <c r="AB20" s="30">
        <f t="shared" si="1"/>
        <v>0</v>
      </c>
      <c r="AC20" s="33"/>
      <c r="AD20" s="33"/>
      <c r="AE20" s="33"/>
      <c r="AF20" s="31"/>
      <c r="AG20" s="32">
        <f t="shared" si="9"/>
        <v>0</v>
      </c>
      <c r="AH20" s="31"/>
      <c r="AI20" s="32">
        <f t="shared" si="3"/>
        <v>0</v>
      </c>
      <c r="AJ20" s="30">
        <f t="shared" si="10"/>
        <v>0</v>
      </c>
      <c r="AK20" s="90"/>
      <c r="AL20" s="95"/>
      <c r="AM20" s="33"/>
      <c r="AN20" s="96"/>
      <c r="AO20" s="95"/>
      <c r="AP20" s="33"/>
      <c r="AQ20" s="33"/>
      <c r="AR20" s="33"/>
      <c r="AS20" s="33"/>
      <c r="AT20" s="33"/>
      <c r="AU20" s="113"/>
      <c r="AV20" s="113"/>
      <c r="AW20" s="118"/>
      <c r="AX20" s="34"/>
      <c r="AY20" s="30">
        <f t="shared" si="11"/>
        <v>0</v>
      </c>
      <c r="AZ20" s="40"/>
      <c r="BA20" s="33"/>
      <c r="BB20" s="33"/>
      <c r="BC20" s="33"/>
      <c r="BD20" s="96"/>
      <c r="BE20" s="115">
        <f t="shared" si="6"/>
        <v>0</v>
      </c>
      <c r="BF20" s="35">
        <f t="shared" si="7"/>
        <v>0</v>
      </c>
      <c r="BG20" s="8"/>
      <c r="BH20" s="29"/>
    </row>
    <row r="21" spans="1:60" ht="18.75" customHeight="1" x14ac:dyDescent="0.2">
      <c r="A21" s="2">
        <v>14</v>
      </c>
      <c r="B21" s="6"/>
      <c r="C21" s="4"/>
      <c r="D21" s="3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8"/>
        <v>0</v>
      </c>
      <c r="AB21" s="30">
        <f t="shared" si="1"/>
        <v>0</v>
      </c>
      <c r="AC21" s="33"/>
      <c r="AD21" s="33"/>
      <c r="AE21" s="33"/>
      <c r="AF21" s="31"/>
      <c r="AG21" s="32">
        <f t="shared" si="9"/>
        <v>0</v>
      </c>
      <c r="AH21" s="31"/>
      <c r="AI21" s="32">
        <f t="shared" si="3"/>
        <v>0</v>
      </c>
      <c r="AJ21" s="30">
        <f>SUM(AL21:AV21)</f>
        <v>0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/>
      <c r="AW21" s="118"/>
      <c r="AX21" s="34"/>
      <c r="AY21" s="30">
        <f>SUM(BA21:BD21)</f>
        <v>0</v>
      </c>
      <c r="AZ21" s="40"/>
      <c r="BA21" s="33"/>
      <c r="BB21" s="33"/>
      <c r="BC21" s="33"/>
      <c r="BD21" s="96"/>
      <c r="BE21" s="115">
        <f t="shared" si="6"/>
        <v>0</v>
      </c>
      <c r="BF21" s="35">
        <f t="shared" si="7"/>
        <v>0</v>
      </c>
      <c r="BG21" s="8"/>
      <c r="BH21" s="29"/>
    </row>
    <row r="22" spans="1:60" s="21" customFormat="1" x14ac:dyDescent="0.2">
      <c r="A22" s="2">
        <v>15</v>
      </c>
      <c r="B22" s="6"/>
      <c r="C22" s="4"/>
      <c r="D22" s="3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>SUM(AF22,AH22)</f>
        <v>0</v>
      </c>
      <c r="AB22" s="30">
        <f t="shared" si="1"/>
        <v>0</v>
      </c>
      <c r="AC22" s="33"/>
      <c r="AD22" s="33"/>
      <c r="AE22" s="33"/>
      <c r="AF22" s="31"/>
      <c r="AG22" s="32">
        <f t="shared" si="9"/>
        <v>0</v>
      </c>
      <c r="AH22" s="31"/>
      <c r="AI22" s="32">
        <f t="shared" si="3"/>
        <v>0</v>
      </c>
      <c r="AJ22" s="30">
        <f>SUM(AL22:AV22)</f>
        <v>0</v>
      </c>
      <c r="AK22" s="90"/>
      <c r="AL22" s="95"/>
      <c r="AM22" s="33"/>
      <c r="AN22" s="96"/>
      <c r="AO22" s="95"/>
      <c r="AP22" s="33"/>
      <c r="AQ22" s="33"/>
      <c r="AR22" s="33"/>
      <c r="AS22" s="33"/>
      <c r="AT22" s="33"/>
      <c r="AU22" s="113"/>
      <c r="AV22" s="113"/>
      <c r="AW22" s="118"/>
      <c r="AX22" s="34"/>
      <c r="AY22" s="30">
        <f>SUM(BA22:BD22)</f>
        <v>0</v>
      </c>
      <c r="AZ22" s="40"/>
      <c r="BA22" s="33"/>
      <c r="BB22" s="33"/>
      <c r="BC22" s="33"/>
      <c r="BD22" s="96"/>
      <c r="BE22" s="115">
        <f t="shared" si="6"/>
        <v>0</v>
      </c>
      <c r="BF22" s="35">
        <f t="shared" si="7"/>
        <v>0</v>
      </c>
      <c r="BG22" s="8"/>
      <c r="BH22" s="29"/>
    </row>
    <row r="23" spans="1:60" s="21" customFormat="1" x14ac:dyDescent="0.2">
      <c r="A23" s="17"/>
      <c r="B23" s="18"/>
      <c r="C23" s="19" t="s">
        <v>15</v>
      </c>
      <c r="D23" s="26">
        <f>SUM(D8:D22)</f>
        <v>943.72</v>
      </c>
      <c r="E23" s="26">
        <f>SUM(E8:E22)</f>
        <v>0</v>
      </c>
      <c r="F23" s="26">
        <f t="shared" ref="F23:BH23" si="12">SUM(F8:F22)</f>
        <v>0</v>
      </c>
      <c r="G23" s="26">
        <f t="shared" si="12"/>
        <v>0</v>
      </c>
      <c r="H23" s="26">
        <f t="shared" si="12"/>
        <v>0</v>
      </c>
      <c r="I23" s="26">
        <f t="shared" si="12"/>
        <v>0</v>
      </c>
      <c r="J23" s="26">
        <f t="shared" si="12"/>
        <v>0</v>
      </c>
      <c r="K23" s="26">
        <f t="shared" si="12"/>
        <v>0</v>
      </c>
      <c r="L23" s="26">
        <f t="shared" si="12"/>
        <v>0</v>
      </c>
      <c r="M23" s="26">
        <f t="shared" si="12"/>
        <v>461.32</v>
      </c>
      <c r="N23" s="26">
        <f t="shared" si="12"/>
        <v>241.2</v>
      </c>
      <c r="O23" s="26">
        <f t="shared" si="12"/>
        <v>0</v>
      </c>
      <c r="P23" s="26">
        <f t="shared" si="12"/>
        <v>0</v>
      </c>
      <c r="Q23" s="26">
        <f t="shared" si="12"/>
        <v>0</v>
      </c>
      <c r="R23" s="26">
        <f t="shared" si="12"/>
        <v>0</v>
      </c>
      <c r="S23" s="26">
        <f t="shared" si="12"/>
        <v>0</v>
      </c>
      <c r="T23" s="26">
        <f t="shared" si="12"/>
        <v>0</v>
      </c>
      <c r="U23" s="26">
        <f t="shared" si="12"/>
        <v>0</v>
      </c>
      <c r="V23" s="26">
        <f t="shared" si="12"/>
        <v>0</v>
      </c>
      <c r="W23" s="26">
        <f t="shared" si="12"/>
        <v>0</v>
      </c>
      <c r="X23" s="26">
        <f t="shared" si="12"/>
        <v>0</v>
      </c>
      <c r="Y23" s="26">
        <f t="shared" si="12"/>
        <v>0</v>
      </c>
      <c r="Z23" s="26">
        <f t="shared" si="12"/>
        <v>0</v>
      </c>
      <c r="AA23" s="26">
        <f t="shared" si="12"/>
        <v>241.2</v>
      </c>
      <c r="AB23" s="26">
        <f t="shared" si="12"/>
        <v>461.32</v>
      </c>
      <c r="AC23" s="26">
        <f t="shared" si="12"/>
        <v>460.4</v>
      </c>
      <c r="AD23" s="26">
        <f t="shared" si="12"/>
        <v>0.92</v>
      </c>
      <c r="AE23" s="26">
        <f t="shared" si="12"/>
        <v>0</v>
      </c>
      <c r="AF23" s="26">
        <f t="shared" si="12"/>
        <v>225</v>
      </c>
      <c r="AG23" s="26">
        <f t="shared" si="12"/>
        <v>0</v>
      </c>
      <c r="AH23" s="26">
        <f t="shared" si="12"/>
        <v>16.2</v>
      </c>
      <c r="AI23" s="26">
        <f t="shared" si="12"/>
        <v>0</v>
      </c>
      <c r="AJ23" s="26">
        <f t="shared" si="12"/>
        <v>241.2</v>
      </c>
      <c r="AK23" s="26">
        <f t="shared" si="12"/>
        <v>241.2</v>
      </c>
      <c r="AL23" s="26">
        <f t="shared" si="12"/>
        <v>225</v>
      </c>
      <c r="AM23" s="26">
        <f t="shared" si="12"/>
        <v>0</v>
      </c>
      <c r="AN23" s="26">
        <f t="shared" si="12"/>
        <v>0</v>
      </c>
      <c r="AO23" s="26">
        <f t="shared" si="12"/>
        <v>0</v>
      </c>
      <c r="AP23" s="26">
        <f t="shared" si="12"/>
        <v>0</v>
      </c>
      <c r="AQ23" s="26">
        <f t="shared" si="12"/>
        <v>0</v>
      </c>
      <c r="AR23" s="26">
        <f t="shared" si="12"/>
        <v>0</v>
      </c>
      <c r="AS23" s="26">
        <f t="shared" si="12"/>
        <v>0</v>
      </c>
      <c r="AT23" s="26">
        <f t="shared" si="12"/>
        <v>0</v>
      </c>
      <c r="AU23" s="26">
        <f t="shared" si="12"/>
        <v>0</v>
      </c>
      <c r="AV23" s="26">
        <f t="shared" si="12"/>
        <v>16.2</v>
      </c>
      <c r="AW23" s="26">
        <f t="shared" si="12"/>
        <v>0</v>
      </c>
      <c r="AX23" s="26">
        <f t="shared" si="12"/>
        <v>0</v>
      </c>
      <c r="AY23" s="26">
        <f t="shared" si="12"/>
        <v>0</v>
      </c>
      <c r="AZ23" s="26">
        <f t="shared" si="12"/>
        <v>0</v>
      </c>
      <c r="BA23" s="26">
        <f t="shared" si="12"/>
        <v>0</v>
      </c>
      <c r="BB23" s="26">
        <f t="shared" si="12"/>
        <v>0</v>
      </c>
      <c r="BC23" s="26">
        <f t="shared" si="12"/>
        <v>0</v>
      </c>
      <c r="BD23" s="26">
        <f t="shared" si="12"/>
        <v>0</v>
      </c>
      <c r="BE23" s="26">
        <f t="shared" si="12"/>
        <v>943.72</v>
      </c>
      <c r="BF23" s="26">
        <f t="shared" si="12"/>
        <v>943.72</v>
      </c>
      <c r="BG23" s="26">
        <f t="shared" si="12"/>
        <v>0</v>
      </c>
      <c r="BH23" s="26">
        <f t="shared" si="12"/>
        <v>0</v>
      </c>
    </row>
    <row r="24" spans="1:60" ht="13.5" thickBot="1" x14ac:dyDescent="0.25">
      <c r="A24" s="17"/>
      <c r="B24" s="18"/>
      <c r="C24" s="19" t="s">
        <v>351</v>
      </c>
      <c r="D24" s="26"/>
      <c r="E24" s="26">
        <f>IF((SUM(E$7,E$23)-(SUM(F$7,F$23))&lt;0),0)+IF((SUM(E$7,E$23)-(SUM(F$7,F$23))&gt;0),(SUM(E$7,E$23)-(SUM(F$7,F$23))))</f>
        <v>0</v>
      </c>
      <c r="F24" s="26">
        <f>IF((SUM(F$7,F$23)-(SUM(E$7,E$23))&lt;0),0)+IF((SUM(F$7,F$23)-(SUM(E$7,E$23))&gt;0),(SUM(F$7,F$23)-(SUM(E$7,E$23))))</f>
        <v>0</v>
      </c>
      <c r="G24" s="26">
        <f>IF((SUM(G$7,G$23)-(SUM(H$7,H$23))&lt;0),0)+IF((SUM(G$7,G$23)-(SUM(H$7,H$23))&gt;0),(SUM(G$7,G$23)-(SUM(H$7,H$23))))</f>
        <v>0</v>
      </c>
      <c r="H24" s="26">
        <f>IF((SUM(H$7,H$23)-(SUM(G$7,G$23))&lt;0),0)+IF((SUM(H$7,H$23)-(SUM(G$7,G$23))&gt;0),(SUM(H$7,H$23)-(SUM(G$7,G$23))))</f>
        <v>0</v>
      </c>
      <c r="I24" s="26">
        <f>IF((SUM(I$7,I$23)-(SUM(J$7,J$23))&lt;0),0)+IF((SUM(I$7,I$23)-(SUM(J$7,J$23))&gt;0),(SUM(I$7,I$23)-(SUM(J$7,J$23))))</f>
        <v>0</v>
      </c>
      <c r="J24" s="26">
        <f>IF((SUM(J$7,J$23)-(SUM(I$7,I$23))&lt;0),0)+IF((SUM(J$7,J$23)-(SUM(I$7,I$23))&gt;0),(SUM(J$7,J$23)-(SUM(I$7,I$23))))</f>
        <v>0</v>
      </c>
      <c r="K24" s="26">
        <f>IF((SUM(K$7,K$23)-(SUM(L$7,L$23))&lt;0),0)+IF((SUM(K$7,K$23)-(SUM(L$7,L$23))&gt;0),(SUM(K$7,K$23)-(SUM(L$7,L$23))))</f>
        <v>0</v>
      </c>
      <c r="L24" s="26">
        <f>IF((SUM(L$7,L$23)-(SUM(K$7,K$23))&lt;0),0)+IF((SUM(L$7,L$23)-(SUM(K$7,K$23))&gt;0),(SUM(L$7,L$23)-(SUM(K$7,K$23))))</f>
        <v>0</v>
      </c>
      <c r="M24" s="26">
        <f>IF((SUM(M$7,M$23)-(SUM(N$7,N$23))&lt;0),0)+IF((SUM(M$7,M$23)-(SUM(N$7,N$23))&gt;0),(SUM(M$7,M$23)-(SUM(N$7,N$23))))</f>
        <v>2157.9299999999994</v>
      </c>
      <c r="N24" s="26">
        <f>IF((SUM(N$7,N$23)-(SUM(M$7,M$23))&lt;0),0)+IF((SUM(N$7,N$23)-(SUM(M$7,M$23))&gt;0),(SUM(N$7,N$23)-(SUM(M$7,M$23))))</f>
        <v>0</v>
      </c>
      <c r="O24" s="26">
        <f>IF((SUM(O$7,O$23)-(SUM(P$7,P$23))&lt;0),0)+IF((SUM(O$7,O$23)-(SUM(P$7,P$23))&gt;0),(SUM(O$7,O$23)-(SUM(P$7,P$23))))</f>
        <v>0</v>
      </c>
      <c r="P24" s="26">
        <f>IF((SUM(P$7,P$23)-(SUM(O$7,O$23))&lt;0),0)+IF((SUM(P$7,P$23)-(SUM(O$7,O$23))&gt;0),(SUM(P$7,P$23)-(SUM(O$7,O$23))))</f>
        <v>0</v>
      </c>
      <c r="Q24" s="26">
        <f>IF((SUM(Q$7,Q$23)-(SUM(R$7,R$23))&lt;0),0)+IF((SUM(Q$7,Q$23)-(SUM(R$7,R$23))&gt;0),(SUM(Q$7,Q$23)-(SUM(R$7,R$23))))</f>
        <v>0</v>
      </c>
      <c r="R24" s="26">
        <f>IF((SUM(R$7,R$23)-(SUM(Q$7,Q$23))&lt;0),0)+IF((SUM(R$7,R$23)-(SUM(Q$7,Q$23))&gt;0),(SUM(R$7,R$23)-(SUM(Q$7,Q$23))))</f>
        <v>0</v>
      </c>
      <c r="S24" s="26">
        <f>IF((SUM(S$7,S$23)-(SUM(T$7,T$23))&lt;0),0)+IF((SUM(S$7,S$23)-(SUM(T$7,T$23))&gt;0),(SUM(S$7,S$23)-(SUM(T$7,T$23))))</f>
        <v>0</v>
      </c>
      <c r="T24" s="26">
        <f>IF((SUM(T$7,T$23)-(SUM(S$7,S$23))&lt;0),0)+IF((SUM(T$7,T$23)-(SUM(S$7,S$23))&gt;0),(SUM(T$7,T$23)-(SUM(S$7,S$23))))</f>
        <v>0</v>
      </c>
      <c r="U24" s="26">
        <f>IF((SUM(U$7,U$23)-(SUM(V$7,V$23))&lt;0),0)+IF((SUM(U$7,U$23)-(SUM(V$7,V$23))&gt;0),(SUM(U$7,U$23)-(SUM(V$7,V$23))))</f>
        <v>0</v>
      </c>
      <c r="V24" s="26">
        <f>IF((SUM(V$7,V$23)-(SUM(U$7,U$23))&lt;0),0)+IF((SUM(V$7,V$23)-(SUM(U$7,U$23))&gt;0),(SUM(V$7,V$23)-(SUM(U$7,U$23))))</f>
        <v>0</v>
      </c>
      <c r="W24" s="26">
        <f>IF((SUM(W$7,W$23)-(SUM(X$7,X$23))&lt;0),0)+IF((SUM(W$7,W$23)-(SUM(X$7,X$23))&gt;0),(SUM(W$7,W$23)-(SUM(X$7,X$23))))</f>
        <v>0</v>
      </c>
      <c r="X24" s="26">
        <f>IF((SUM(X$7,X$23)-(SUM(W$7,W$23))&lt;0),0)+IF((SUM(X$7,X$23)-(SUM(W$7,W$23))&gt;0),(SUM(X$7,X$23)-(SUM(W$7,W$23))))</f>
        <v>0</v>
      </c>
      <c r="Y24" s="26">
        <f>IF((SUM(Y$7,Y$23)-(SUM(Z$7,Z$23))&lt;0),0)+IF((SUM(Y$7,Y$23)-(SUM(Z$7,Z$23))&gt;0),(SUM(Y$7,Y$23)-(SUM(Z$7,Z$23))))</f>
        <v>0</v>
      </c>
      <c r="Z24" s="26">
        <f>IF((SUM(Z$7,Z$23)-(SUM(Y$7,Y$23))&lt;0),0)+IF((SUM(Z$7,Z$23)-(SUM(Y$7,Y$23))&gt;0),(SUM(Z$7,Z$23)-(SUM(Y$7,Y$23))))</f>
        <v>0</v>
      </c>
      <c r="AA24" s="26">
        <f>IF((SUM(AA$7,AA$23)-(SUM(AB$7,AB$23))&lt;0),0)+IF((SUM(AA$7,AA$23)-(SUM(AB$7,AB$23))&gt;0),(SUM(AA$7,AA$23)-(SUM(AB$7,AB$23))))</f>
        <v>0</v>
      </c>
      <c r="AB24" s="26">
        <f>IF((SUM(AB$7,AB$23)-(SUM(AA$7,AA$23))&lt;0),0)+IF((SUM(AB$7,AB$23)-(SUM(AA$7,AA$23))&gt;0),(SUM(AB$7,AB$23)-(SUM(AA$7,AA$23))))</f>
        <v>2157.9299999999998</v>
      </c>
      <c r="AC24" s="26">
        <f>AC7+AC23</f>
        <v>4563.6399999999994</v>
      </c>
      <c r="AD24" s="26">
        <f>AD7+AD23</f>
        <v>6.57</v>
      </c>
      <c r="AE24" s="26">
        <f>AE7+AE23</f>
        <v>0</v>
      </c>
      <c r="AF24" s="26">
        <f>IF((SUM(AF$7,AF$23)-(SUM(AG$7,AG$23))&lt;0),0)+IF((SUM(AF$7,AF$23)-(SUM(AG$7,AG$23))&gt;0),(SUM(AF$7,AF$23)-(SUM(AG$7,AG$23))))</f>
        <v>1540.6079999999999</v>
      </c>
      <c r="AG24" s="26">
        <f>IF((SUM(AG$7,AG$23)-(SUM(AF$7,AF$23))&lt;0),0)+IF((SUM(AG$7,AG$23)-(SUM(AF$7,AF$23))&gt;0),(SUM(AG$7,AG$23)-(SUM(AF$7,AF$23))))</f>
        <v>0</v>
      </c>
      <c r="AH24" s="26">
        <f>IF((SUM(AH$7,AH$23)-(SUM(AI$7,AI$23))&lt;0),0)+IF((SUM(AH$7,AH$23)-(SUM(AI$7,AI$23))&gt;0),(SUM(AH$7,AH$23)-(SUM(AI$7,AI$23))))</f>
        <v>2079.4419999999996</v>
      </c>
      <c r="AI24" s="26">
        <f>IF((SUM(AI$7,AI$23)-(SUM(AH$7,AH$23))&lt;0),0)+IF((SUM(AI$7,AI$23)-(SUM(AH$7,AH$23))&gt;0),(SUM(AI$7,AI$23)-(SUM(AH$7,AH$23))))</f>
        <v>0</v>
      </c>
      <c r="AJ24" s="26">
        <f>IF((SUM(AJ$7,AJ$23)-(SUM(AK$7,AK$23))&lt;0),0)+IF((SUM(AJ$7,AJ$23)-(SUM(AK$7,AK$23))&gt;0),(SUM(AJ$7,AJ$23)-(SUM(AK$7,AK$23))))</f>
        <v>0</v>
      </c>
      <c r="AK24" s="91">
        <f>IF((SUM(AK$7,AK$23)-(SUM(AJ$7,AJ$23))&lt;0),0)+IF((SUM(AK$7,AK$23)-(SUM(AJ$7,AJ$23))&gt;0),(SUM(AK$7,AK$23)-(SUM(AJ$7,AJ$23))))</f>
        <v>0</v>
      </c>
      <c r="AL24" s="99">
        <f t="shared" ref="AL24:AV24" si="13">AL7+AL23</f>
        <v>1553</v>
      </c>
      <c r="AM24" s="100">
        <f t="shared" si="13"/>
        <v>0</v>
      </c>
      <c r="AN24" s="101">
        <f t="shared" si="13"/>
        <v>0</v>
      </c>
      <c r="AO24" s="99">
        <f t="shared" si="13"/>
        <v>0</v>
      </c>
      <c r="AP24" s="100">
        <f t="shared" si="13"/>
        <v>0</v>
      </c>
      <c r="AQ24" s="100">
        <f t="shared" si="13"/>
        <v>1955</v>
      </c>
      <c r="AR24" s="100">
        <f t="shared" si="13"/>
        <v>0</v>
      </c>
      <c r="AS24" s="100">
        <f t="shared" si="13"/>
        <v>50.5</v>
      </c>
      <c r="AT24" s="100">
        <f t="shared" si="13"/>
        <v>377</v>
      </c>
      <c r="AU24" s="100">
        <f t="shared" si="13"/>
        <v>0</v>
      </c>
      <c r="AV24" s="114">
        <f t="shared" si="13"/>
        <v>181.50999999999996</v>
      </c>
      <c r="AW24" s="99">
        <f>IF((SUM(AW$7,AW$23)-(SUM(AX$7,AX$23))&lt;0),0)+IF((SUM(AW$7,AW$23)-(SUM(AX$7,AX$23))&gt;0),(SUM(AW$7,AW$23)-(SUM(AX$7,AX$23))))</f>
        <v>0</v>
      </c>
      <c r="AX24" s="100">
        <f>IF((SUM(AX$7,AX$23)-(SUM(AW$7,AW$23))&lt;0),0)+IF((SUM(AX$7,AX$23)-(SUM(AW$7,AW$23))&gt;0),(SUM(AX$7,AX$23)-(SUM(AW$7,AW$23))))</f>
        <v>0</v>
      </c>
      <c r="AY24" s="100">
        <f>IF((SUM(AY$7,AY$23)-(SUM(AZ$7,AZ$23))&lt;0),0)+IF((SUM(AY$7,AY$23)-(SUM(AZ$7,AZ$23))&gt;0),(SUM(AY$7,AY$23)-(SUM(AZ$7,AZ$23))))</f>
        <v>0</v>
      </c>
      <c r="AZ24" s="100">
        <f>IF((SUM(AZ$7,AZ$23)-(SUM(AY$7,AY$23))&lt;0),0)+IF((SUM(AZ$7,AZ$23)-(SUM(AY$7,AY$23))&gt;0),(SUM(AZ$7,AZ$23)-(SUM(AY$7,AY$23))))</f>
        <v>0</v>
      </c>
      <c r="BA24" s="100">
        <f>BA7+BA23</f>
        <v>0</v>
      </c>
      <c r="BB24" s="100">
        <f>BB7+BB23</f>
        <v>0</v>
      </c>
      <c r="BC24" s="100">
        <f>BC7+BC23</f>
        <v>0</v>
      </c>
      <c r="BD24" s="101">
        <f>BD7+BD23</f>
        <v>0</v>
      </c>
      <c r="BE24" s="92">
        <f>SUM(E24,G24,I24,K24,M24,O24,Q24,S24,U24,W24,Y24,AA24,AJ24,AW24,AY24)</f>
        <v>2157.9299999999994</v>
      </c>
      <c r="BF24" s="26">
        <f>SUM(F24,H24,J24,L24,N24,P24,R24,T24,V24,X24,Z24,AB24,AK24,AX24,AZ24)</f>
        <v>2157.9299999999998</v>
      </c>
      <c r="BG24" s="20">
        <f>BG7-BG23</f>
        <v>0</v>
      </c>
      <c r="BH24" s="26">
        <f>BH7-BH23</f>
        <v>0</v>
      </c>
    </row>
    <row r="25" spans="1:60" x14ac:dyDescent="0.2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</row>
    <row r="26" spans="1:60" x14ac:dyDescent="0.2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36">
        <f>BF24-BE24</f>
        <v>0</v>
      </c>
      <c r="BG26" s="5"/>
      <c r="BH26" s="5"/>
    </row>
    <row r="27" spans="1:60" x14ac:dyDescent="0.2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</row>
    <row r="28" spans="1:60" x14ac:dyDescent="0.2">
      <c r="C28" s="1" t="s">
        <v>25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</row>
    <row r="29" spans="1:60" x14ac:dyDescent="0.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</row>
    <row r="36" spans="3:3" x14ac:dyDescent="0.2">
      <c r="C36" s="1" t="s">
        <v>25</v>
      </c>
    </row>
  </sheetData>
  <mergeCells count="64">
    <mergeCell ref="M3:N3"/>
    <mergeCell ref="O3:P3"/>
    <mergeCell ref="U4:V5"/>
    <mergeCell ref="W4:X5"/>
    <mergeCell ref="S4:T5"/>
    <mergeCell ref="AF5:AG5"/>
    <mergeCell ref="Y3:Z3"/>
    <mergeCell ref="U3:V3"/>
    <mergeCell ref="W3:X3"/>
    <mergeCell ref="Q3:R3"/>
    <mergeCell ref="Q4: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K4:L5"/>
    <mergeCell ref="I4:J5"/>
    <mergeCell ref="M4:N5"/>
    <mergeCell ref="O4:P5"/>
    <mergeCell ref="K3:L3"/>
    <mergeCell ref="AC3:AE3"/>
    <mergeCell ref="AF3:AI3"/>
    <mergeCell ref="AJ3:AK3"/>
    <mergeCell ref="AL3:AV3"/>
    <mergeCell ref="S3:T3"/>
    <mergeCell ref="AA3:AB3"/>
    <mergeCell ref="AW3:AX3"/>
    <mergeCell ref="AJ4:AK5"/>
    <mergeCell ref="AW4:AX5"/>
    <mergeCell ref="AU4:AU5"/>
    <mergeCell ref="AT4:AT5"/>
    <mergeCell ref="AH5:AI5"/>
    <mergeCell ref="AL4:AL5"/>
    <mergeCell ref="AM4:AM5"/>
    <mergeCell ref="AN4:AN5"/>
    <mergeCell ref="Y4:Z5"/>
    <mergeCell ref="AA4:AB5"/>
    <mergeCell ref="AC4:AC6"/>
    <mergeCell ref="AD4:AD6"/>
    <mergeCell ref="AE4:AE6"/>
    <mergeCell ref="AH4:AI4"/>
    <mergeCell ref="AF4:AG4"/>
    <mergeCell ref="BE3:BF5"/>
    <mergeCell ref="BG3:BH5"/>
    <mergeCell ref="AY3:AZ3"/>
    <mergeCell ref="BC4:BC6"/>
    <mergeCell ref="BA4:BA6"/>
    <mergeCell ref="BD4:BD6"/>
    <mergeCell ref="BA3:BD3"/>
    <mergeCell ref="AL6:AN6"/>
    <mergeCell ref="AO6:AV6"/>
    <mergeCell ref="AY4:AZ5"/>
    <mergeCell ref="BB4:BB6"/>
    <mergeCell ref="AP4:AP5"/>
    <mergeCell ref="AQ4:AQ5"/>
    <mergeCell ref="AR4:AR5"/>
    <mergeCell ref="AS4:AS5"/>
    <mergeCell ref="AO4:AO5"/>
    <mergeCell ref="AV4:AV5"/>
  </mergeCells>
  <dataValidations count="1">
    <dataValidation type="list" allowBlank="1" showInputMessage="1" showErrorMessage="1" sqref="C8:C22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6" name="Button 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7" name="Button 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8" name="Button 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9" name="Button 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0" name="Button 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1" name="Button 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2" name="Button 1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3" name="Button 1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4" name="Button 1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5" name="Button 1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6" name="Button 1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17" name="Button 1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18" name="Button 1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19" name="Button 1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0" name="Button 2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1" name="Button 2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2" name="Button 2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3" name="Button 2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4" name="Button 24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25" name="Button 2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26" name="Button 26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27" name="Button 27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28" name="Button 28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29" name="Button 29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30" name="Button 30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31" name="Button 31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8" r:id="rId32" name="Button 32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23</xdr:row>
                    <xdr:rowOff>142875</xdr:rowOff>
                  </from>
                  <to>
                    <xdr:col>1</xdr:col>
                    <xdr:colOff>323850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9" r:id="rId33" name="Button 33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1" r:id="rId34" name="Button 35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24</xdr:row>
                    <xdr:rowOff>142875</xdr:rowOff>
                  </from>
                  <to>
                    <xdr:col>1</xdr:col>
                    <xdr:colOff>647700</xdr:colOff>
                    <xdr:row>26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41"/>
  <sheetViews>
    <sheetView zoomScale="75" zoomScaleNormal="75" workbookViewId="0">
      <pane xSplit="4" ySplit="7" topLeftCell="Y11" activePane="bottomRight" state="frozen"/>
      <selection pane="topRight" activeCell="E1" sqref="E1"/>
      <selection pane="bottomLeft" activeCell="A7" sqref="A7"/>
      <selection pane="bottomRight" activeCell="Y17" sqref="Y17:Y22"/>
    </sheetView>
  </sheetViews>
  <sheetFormatPr defaultRowHeight="12.75" outlineLevelCol="1" x14ac:dyDescent="0.2"/>
  <cols>
    <col min="1" max="1" width="4.42578125" style="1" customWidth="1"/>
    <col min="2" max="2" width="11.140625" style="1" customWidth="1"/>
    <col min="3" max="3" width="40.140625" style="1" customWidth="1"/>
    <col min="4" max="4" width="12.28515625" style="1" customWidth="1"/>
    <col min="5" max="8" width="7.7109375" style="1" customWidth="1" outlineLevel="1"/>
    <col min="9" max="12" width="10.140625" style="1" customWidth="1"/>
    <col min="13" max="14" width="11.28515625" style="1" customWidth="1"/>
    <col min="15" max="26" width="9.85546875" style="1" customWidth="1"/>
    <col min="27" max="28" width="12.42578125" style="1" customWidth="1"/>
    <col min="29" max="29" width="14.42578125" style="1" customWidth="1"/>
    <col min="30" max="30" width="9" style="1" customWidth="1"/>
    <col min="31" max="35" width="10.7109375" style="1" customWidth="1"/>
    <col min="36" max="37" width="12.7109375" style="1" customWidth="1"/>
    <col min="38" max="48" width="12.140625" style="1" customWidth="1"/>
    <col min="49" max="49" width="11.140625" style="1" customWidth="1" outlineLevel="1"/>
    <col min="50" max="50" width="14.140625" style="1" customWidth="1" outlineLevel="1"/>
    <col min="51" max="51" width="11.42578125" style="1" customWidth="1" outlineLevel="1"/>
    <col min="52" max="52" width="10.85546875" style="1" customWidth="1" outlineLevel="1"/>
    <col min="53" max="56" width="12.7109375" style="1" customWidth="1" outlineLevel="1"/>
    <col min="57" max="58" width="15.7109375" style="1" customWidth="1"/>
    <col min="59" max="59" width="6.140625" style="1" customWidth="1"/>
    <col min="60" max="60" width="10.140625" style="1" customWidth="1"/>
    <col min="61" max="16384" width="9.140625" style="1"/>
  </cols>
  <sheetData>
    <row r="1" spans="1:60" ht="21" customHeight="1" x14ac:dyDescent="0.3">
      <c r="A1" s="22"/>
      <c r="B1" s="23" t="s">
        <v>53</v>
      </c>
      <c r="C1" s="24" t="s">
        <v>66</v>
      </c>
      <c r="D1" s="22" t="s">
        <v>342</v>
      </c>
    </row>
    <row r="2" spans="1:60" ht="13.5" thickBot="1" x14ac:dyDescent="0.25"/>
    <row r="3" spans="1:60" s="11" customFormat="1" ht="15.75" customHeight="1" thickBot="1" x14ac:dyDescent="0.25">
      <c r="A3" s="306" t="s">
        <v>9</v>
      </c>
      <c r="B3" s="306" t="s">
        <v>0</v>
      </c>
      <c r="C3" s="306" t="s">
        <v>1</v>
      </c>
      <c r="D3" s="306" t="s">
        <v>13</v>
      </c>
      <c r="E3" s="313" t="s">
        <v>256</v>
      </c>
      <c r="F3" s="315"/>
      <c r="G3" s="313" t="s">
        <v>258</v>
      </c>
      <c r="H3" s="315"/>
      <c r="I3" s="313" t="s">
        <v>26</v>
      </c>
      <c r="J3" s="315"/>
      <c r="K3" s="313" t="s">
        <v>3</v>
      </c>
      <c r="L3" s="315"/>
      <c r="M3" s="313" t="s">
        <v>4</v>
      </c>
      <c r="N3" s="358"/>
      <c r="O3" s="313" t="s">
        <v>20</v>
      </c>
      <c r="P3" s="358"/>
      <c r="Q3" s="359" t="s">
        <v>23</v>
      </c>
      <c r="R3" s="360"/>
      <c r="S3" s="313" t="s">
        <v>260</v>
      </c>
      <c r="T3" s="315"/>
      <c r="U3" s="313" t="s">
        <v>252</v>
      </c>
      <c r="V3" s="315"/>
      <c r="W3" s="313" t="s">
        <v>254</v>
      </c>
      <c r="X3" s="315"/>
      <c r="Y3" s="313" t="s">
        <v>8</v>
      </c>
      <c r="Z3" s="315"/>
      <c r="AA3" s="316" t="s">
        <v>28</v>
      </c>
      <c r="AB3" s="317"/>
      <c r="AC3" s="361" t="s">
        <v>29</v>
      </c>
      <c r="AD3" s="362"/>
      <c r="AE3" s="363"/>
      <c r="AF3" s="352" t="s">
        <v>50</v>
      </c>
      <c r="AG3" s="353"/>
      <c r="AH3" s="353"/>
      <c r="AI3" s="354"/>
      <c r="AJ3" s="316" t="s">
        <v>27</v>
      </c>
      <c r="AK3" s="317"/>
      <c r="AL3" s="361" t="s">
        <v>32</v>
      </c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44" t="s">
        <v>31</v>
      </c>
      <c r="AX3" s="319"/>
      <c r="AY3" s="318" t="s">
        <v>30</v>
      </c>
      <c r="AZ3" s="319"/>
      <c r="BA3" s="355" t="s">
        <v>35</v>
      </c>
      <c r="BB3" s="356"/>
      <c r="BC3" s="356"/>
      <c r="BD3" s="357"/>
      <c r="BE3" s="337" t="s">
        <v>49</v>
      </c>
      <c r="BF3" s="315"/>
      <c r="BG3" s="331" t="s">
        <v>16</v>
      </c>
      <c r="BH3" s="332"/>
    </row>
    <row r="4" spans="1:60" s="80" customFormat="1" ht="66" customHeight="1" x14ac:dyDescent="0.2">
      <c r="A4" s="307"/>
      <c r="B4" s="307"/>
      <c r="C4" s="307"/>
      <c r="D4" s="307"/>
      <c r="E4" s="301" t="s">
        <v>257</v>
      </c>
      <c r="F4" s="302"/>
      <c r="G4" s="301" t="s">
        <v>259</v>
      </c>
      <c r="H4" s="302"/>
      <c r="I4" s="301" t="s">
        <v>67</v>
      </c>
      <c r="J4" s="302"/>
      <c r="K4" s="301" t="s">
        <v>2</v>
      </c>
      <c r="L4" s="302"/>
      <c r="M4" s="301" t="s">
        <v>300</v>
      </c>
      <c r="N4" s="302"/>
      <c r="O4" s="301" t="s">
        <v>21</v>
      </c>
      <c r="P4" s="302"/>
      <c r="Q4" s="301" t="s">
        <v>24</v>
      </c>
      <c r="R4" s="302"/>
      <c r="S4" s="301" t="s">
        <v>261</v>
      </c>
      <c r="T4" s="302"/>
      <c r="U4" s="301" t="s">
        <v>253</v>
      </c>
      <c r="V4" s="302"/>
      <c r="W4" s="301" t="s">
        <v>255</v>
      </c>
      <c r="X4" s="302"/>
      <c r="Y4" s="301" t="s">
        <v>33</v>
      </c>
      <c r="Z4" s="302"/>
      <c r="AA4" s="301" t="s">
        <v>10</v>
      </c>
      <c r="AB4" s="302"/>
      <c r="AC4" s="306" t="s">
        <v>12</v>
      </c>
      <c r="AD4" s="306" t="s">
        <v>11</v>
      </c>
      <c r="AE4" s="306" t="s">
        <v>22</v>
      </c>
      <c r="AF4" s="324" t="s">
        <v>249</v>
      </c>
      <c r="AG4" s="327"/>
      <c r="AH4" s="324" t="s">
        <v>250</v>
      </c>
      <c r="AI4" s="327"/>
      <c r="AJ4" s="301" t="s">
        <v>7</v>
      </c>
      <c r="AK4" s="338"/>
      <c r="AL4" s="351" t="s">
        <v>264</v>
      </c>
      <c r="AM4" s="320" t="s">
        <v>262</v>
      </c>
      <c r="AN4" s="322" t="s">
        <v>17</v>
      </c>
      <c r="AO4" s="294" t="s">
        <v>263</v>
      </c>
      <c r="AP4" s="299" t="s">
        <v>44</v>
      </c>
      <c r="AQ4" s="299" t="s">
        <v>68</v>
      </c>
      <c r="AR4" s="299" t="s">
        <v>43</v>
      </c>
      <c r="AS4" s="299" t="s">
        <v>48</v>
      </c>
      <c r="AT4" s="299" t="s">
        <v>46</v>
      </c>
      <c r="AU4" s="299" t="s">
        <v>173</v>
      </c>
      <c r="AV4" s="348" t="s">
        <v>45</v>
      </c>
      <c r="AW4" s="342" t="s">
        <v>34</v>
      </c>
      <c r="AX4" s="302"/>
      <c r="AY4" s="301" t="s">
        <v>7</v>
      </c>
      <c r="AZ4" s="302"/>
      <c r="BA4" s="309" t="s">
        <v>44</v>
      </c>
      <c r="BB4" s="309" t="str">
        <f>ноябрь!BB4</f>
        <v>матпомощь (страховка)</v>
      </c>
      <c r="BC4" s="306" t="s">
        <v>68</v>
      </c>
      <c r="BD4" s="345" t="s">
        <v>299</v>
      </c>
      <c r="BE4" s="338"/>
      <c r="BF4" s="302"/>
      <c r="BG4" s="333"/>
      <c r="BH4" s="334"/>
    </row>
    <row r="5" spans="1:60" s="80" customFormat="1" ht="19.5" customHeight="1" x14ac:dyDescent="0.2">
      <c r="A5" s="307"/>
      <c r="B5" s="307"/>
      <c r="C5" s="307"/>
      <c r="D5" s="307"/>
      <c r="E5" s="303"/>
      <c r="F5" s="304"/>
      <c r="G5" s="303"/>
      <c r="H5" s="304"/>
      <c r="I5" s="303"/>
      <c r="J5" s="304"/>
      <c r="K5" s="303"/>
      <c r="L5" s="304"/>
      <c r="M5" s="303"/>
      <c r="N5" s="304"/>
      <c r="O5" s="303"/>
      <c r="P5" s="304"/>
      <c r="Q5" s="303"/>
      <c r="R5" s="304"/>
      <c r="S5" s="303"/>
      <c r="T5" s="304"/>
      <c r="U5" s="303"/>
      <c r="V5" s="304"/>
      <c r="W5" s="303"/>
      <c r="X5" s="304"/>
      <c r="Y5" s="303"/>
      <c r="Z5" s="304"/>
      <c r="AA5" s="303"/>
      <c r="AB5" s="304"/>
      <c r="AC5" s="307"/>
      <c r="AD5" s="307"/>
      <c r="AE5" s="307"/>
      <c r="AF5" s="340"/>
      <c r="AG5" s="341"/>
      <c r="AH5" s="340"/>
      <c r="AI5" s="341"/>
      <c r="AJ5" s="303"/>
      <c r="AK5" s="339"/>
      <c r="AL5" s="350"/>
      <c r="AM5" s="321"/>
      <c r="AN5" s="323"/>
      <c r="AO5" s="295"/>
      <c r="AP5" s="300"/>
      <c r="AQ5" s="300"/>
      <c r="AR5" s="300"/>
      <c r="AS5" s="300"/>
      <c r="AT5" s="300"/>
      <c r="AU5" s="305"/>
      <c r="AV5" s="349"/>
      <c r="AW5" s="343"/>
      <c r="AX5" s="304"/>
      <c r="AY5" s="303"/>
      <c r="AZ5" s="304"/>
      <c r="BA5" s="300"/>
      <c r="BB5" s="347"/>
      <c r="BC5" s="307"/>
      <c r="BD5" s="346"/>
      <c r="BE5" s="339"/>
      <c r="BF5" s="304"/>
      <c r="BG5" s="335"/>
      <c r="BH5" s="336"/>
    </row>
    <row r="6" spans="1:60" s="11" customFormat="1" ht="25.5" customHeight="1" x14ac:dyDescent="0.2">
      <c r="A6" s="307"/>
      <c r="B6" s="307"/>
      <c r="C6" s="307"/>
      <c r="D6" s="307"/>
      <c r="E6" s="10" t="s">
        <v>5</v>
      </c>
      <c r="F6" s="10" t="s">
        <v>6</v>
      </c>
      <c r="G6" s="10" t="s">
        <v>5</v>
      </c>
      <c r="H6" s="10" t="s">
        <v>6</v>
      </c>
      <c r="I6" s="10" t="s">
        <v>5</v>
      </c>
      <c r="J6" s="10" t="s">
        <v>6</v>
      </c>
      <c r="K6" s="10" t="s">
        <v>5</v>
      </c>
      <c r="L6" s="10" t="s">
        <v>6</v>
      </c>
      <c r="M6" s="10" t="s">
        <v>5</v>
      </c>
      <c r="N6" s="10" t="s">
        <v>6</v>
      </c>
      <c r="O6" s="10" t="s">
        <v>5</v>
      </c>
      <c r="P6" s="10" t="s">
        <v>6</v>
      </c>
      <c r="Q6" s="10" t="s">
        <v>5</v>
      </c>
      <c r="R6" s="10" t="s">
        <v>6</v>
      </c>
      <c r="S6" s="10" t="s">
        <v>5</v>
      </c>
      <c r="T6" s="10" t="s">
        <v>6</v>
      </c>
      <c r="U6" s="10" t="s">
        <v>5</v>
      </c>
      <c r="V6" s="10" t="s">
        <v>6</v>
      </c>
      <c r="W6" s="10" t="s">
        <v>5</v>
      </c>
      <c r="X6" s="10" t="s">
        <v>6</v>
      </c>
      <c r="Y6" s="10" t="s">
        <v>5</v>
      </c>
      <c r="Z6" s="10" t="s">
        <v>6</v>
      </c>
      <c r="AA6" s="10" t="s">
        <v>5</v>
      </c>
      <c r="AB6" s="10" t="s">
        <v>6</v>
      </c>
      <c r="AC6" s="307"/>
      <c r="AD6" s="308"/>
      <c r="AE6" s="307"/>
      <c r="AF6" s="10" t="s">
        <v>5</v>
      </c>
      <c r="AG6" s="10" t="s">
        <v>6</v>
      </c>
      <c r="AH6" s="10" t="s">
        <v>5</v>
      </c>
      <c r="AI6" s="10" t="s">
        <v>6</v>
      </c>
      <c r="AJ6" s="16" t="s">
        <v>5</v>
      </c>
      <c r="AK6" s="88" t="s">
        <v>6</v>
      </c>
      <c r="AL6" s="296" t="s">
        <v>265</v>
      </c>
      <c r="AM6" s="297"/>
      <c r="AN6" s="298"/>
      <c r="AO6" s="350" t="s">
        <v>250</v>
      </c>
      <c r="AP6" s="321"/>
      <c r="AQ6" s="321"/>
      <c r="AR6" s="321"/>
      <c r="AS6" s="321"/>
      <c r="AT6" s="321"/>
      <c r="AU6" s="324"/>
      <c r="AV6" s="324"/>
      <c r="AW6" s="116" t="s">
        <v>5</v>
      </c>
      <c r="AX6" s="10" t="s">
        <v>6</v>
      </c>
      <c r="AY6" s="16" t="s">
        <v>5</v>
      </c>
      <c r="AZ6" s="16" t="s">
        <v>6</v>
      </c>
      <c r="BA6" s="300"/>
      <c r="BB6" s="305"/>
      <c r="BC6" s="308"/>
      <c r="BD6" s="346"/>
      <c r="BE6" s="83" t="s">
        <v>5</v>
      </c>
      <c r="BF6" s="10" t="s">
        <v>6</v>
      </c>
      <c r="BG6" s="81" t="s">
        <v>18</v>
      </c>
      <c r="BH6" s="82" t="s">
        <v>19</v>
      </c>
    </row>
    <row r="7" spans="1:60" s="25" customFormat="1" x14ac:dyDescent="0.2">
      <c r="A7" s="85"/>
      <c r="B7" s="86"/>
      <c r="C7" s="87" t="s">
        <v>351</v>
      </c>
      <c r="D7" s="84"/>
      <c r="E7" s="84">
        <f>ноябрь!E24</f>
        <v>0</v>
      </c>
      <c r="F7" s="84">
        <f>ноябрь!F24</f>
        <v>0</v>
      </c>
      <c r="G7" s="84">
        <f>ноябрь!G24</f>
        <v>0</v>
      </c>
      <c r="H7" s="84">
        <f>ноябрь!H24</f>
        <v>0</v>
      </c>
      <c r="I7" s="84">
        <f>ноябрь!I24</f>
        <v>0</v>
      </c>
      <c r="J7" s="84">
        <f>ноябрь!J24</f>
        <v>0</v>
      </c>
      <c r="K7" s="84">
        <f>ноябрь!K24</f>
        <v>0</v>
      </c>
      <c r="L7" s="84">
        <f>ноябрь!L24</f>
        <v>0</v>
      </c>
      <c r="M7" s="84">
        <f>ноябрь!M24</f>
        <v>2157.9299999999994</v>
      </c>
      <c r="N7" s="84">
        <f>ноябрь!N24</f>
        <v>0</v>
      </c>
      <c r="O7" s="84">
        <f>ноябрь!O24</f>
        <v>0</v>
      </c>
      <c r="P7" s="84">
        <f>ноябрь!P24</f>
        <v>0</v>
      </c>
      <c r="Q7" s="84">
        <f>ноябрь!Q24</f>
        <v>0</v>
      </c>
      <c r="R7" s="84">
        <f>ноябрь!R24</f>
        <v>0</v>
      </c>
      <c r="S7" s="84">
        <f>ноябрь!S24</f>
        <v>0</v>
      </c>
      <c r="T7" s="84">
        <f>ноябрь!T24</f>
        <v>0</v>
      </c>
      <c r="U7" s="84">
        <f>ноябрь!U24</f>
        <v>0</v>
      </c>
      <c r="V7" s="84">
        <f>ноябрь!V24</f>
        <v>0</v>
      </c>
      <c r="W7" s="84">
        <f>ноябрь!W24</f>
        <v>0</v>
      </c>
      <c r="X7" s="84">
        <f>ноябрь!X24</f>
        <v>0</v>
      </c>
      <c r="Y7" s="84">
        <f>ноябрь!Y24</f>
        <v>0</v>
      </c>
      <c r="Z7" s="84">
        <f>ноябрь!Z24</f>
        <v>0</v>
      </c>
      <c r="AA7" s="84">
        <f>ноябрь!AA24</f>
        <v>0</v>
      </c>
      <c r="AB7" s="84">
        <f>ноябрь!AB24</f>
        <v>2157.9299999999998</v>
      </c>
      <c r="AC7" s="84">
        <f>ноябрь!AC24</f>
        <v>4563.6399999999994</v>
      </c>
      <c r="AD7" s="84">
        <f>ноябрь!AD24</f>
        <v>6.57</v>
      </c>
      <c r="AE7" s="84">
        <f>ноябрь!AE24</f>
        <v>0</v>
      </c>
      <c r="AF7" s="84">
        <f>ноябрь!AF24</f>
        <v>1540.6079999999999</v>
      </c>
      <c r="AG7" s="84">
        <f>ноябрь!AG24</f>
        <v>0</v>
      </c>
      <c r="AH7" s="84">
        <f>ноябрь!AH24</f>
        <v>2079.4419999999996</v>
      </c>
      <c r="AI7" s="84">
        <f>ноябрь!AI24</f>
        <v>0</v>
      </c>
      <c r="AJ7" s="84">
        <f>ноябрь!AJ24</f>
        <v>0</v>
      </c>
      <c r="AK7" s="102">
        <f>ноябрь!AK24</f>
        <v>0</v>
      </c>
      <c r="AL7" s="104">
        <f>ноябрь!AL24</f>
        <v>1553</v>
      </c>
      <c r="AM7" s="84">
        <f>ноябрь!AM24</f>
        <v>0</v>
      </c>
      <c r="AN7" s="105">
        <f>ноябрь!AN24</f>
        <v>0</v>
      </c>
      <c r="AO7" s="104">
        <f>ноябрь!AO24</f>
        <v>0</v>
      </c>
      <c r="AP7" s="84">
        <f>ноябрь!AP24</f>
        <v>0</v>
      </c>
      <c r="AQ7" s="84">
        <f>ноябрь!AQ24</f>
        <v>1955</v>
      </c>
      <c r="AR7" s="84">
        <f>ноябрь!AR24</f>
        <v>0</v>
      </c>
      <c r="AS7" s="84">
        <f>ноябрь!AS24</f>
        <v>50.5</v>
      </c>
      <c r="AT7" s="84">
        <f>ноябрь!AT24</f>
        <v>377</v>
      </c>
      <c r="AU7" s="84">
        <f>ноябрь!AU24</f>
        <v>0</v>
      </c>
      <c r="AV7" s="102">
        <f>ноябрь!AV24</f>
        <v>181.50999999999996</v>
      </c>
      <c r="AW7" s="104">
        <f>ноябрь!AW24</f>
        <v>0</v>
      </c>
      <c r="AX7" s="84">
        <f>ноябрь!AX24</f>
        <v>0</v>
      </c>
      <c r="AY7" s="84">
        <f>ноябрь!AY24</f>
        <v>0</v>
      </c>
      <c r="AZ7" s="84">
        <f>ноябрь!AZ24</f>
        <v>0</v>
      </c>
      <c r="BA7" s="84">
        <f>ноябрь!BA24</f>
        <v>0</v>
      </c>
      <c r="BB7" s="84">
        <f>ноябрь!BB24</f>
        <v>0</v>
      </c>
      <c r="BC7" s="84">
        <f>ноябрь!BC24</f>
        <v>0</v>
      </c>
      <c r="BD7" s="105">
        <f>ноябрь!BD24</f>
        <v>0</v>
      </c>
      <c r="BE7" s="103">
        <f>ноябрь!BE24</f>
        <v>2157.9299999999994</v>
      </c>
      <c r="BF7" s="84">
        <f>ноябрь!BF24</f>
        <v>2157.9299999999998</v>
      </c>
      <c r="BG7" s="84">
        <f>ноябрь!BG24</f>
        <v>0</v>
      </c>
      <c r="BH7" s="84">
        <f>ноябрь!BH24</f>
        <v>0</v>
      </c>
    </row>
    <row r="8" spans="1:60" ht="18.75" customHeight="1" x14ac:dyDescent="0.2">
      <c r="A8" s="2">
        <v>1</v>
      </c>
      <c r="B8" s="3">
        <v>44531</v>
      </c>
      <c r="C8" s="4" t="s">
        <v>14</v>
      </c>
      <c r="D8" s="141">
        <v>0.01</v>
      </c>
      <c r="E8" s="27"/>
      <c r="F8" s="27"/>
      <c r="G8" s="27"/>
      <c r="H8" s="27"/>
      <c r="I8" s="27"/>
      <c r="J8" s="27"/>
      <c r="K8" s="27"/>
      <c r="L8" s="27"/>
      <c r="M8" s="27">
        <v>0.01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30">
        <f>SUM(AF8,AH8)</f>
        <v>0</v>
      </c>
      <c r="AB8" s="30">
        <f>SUM(AC8:AE8)</f>
        <v>0.01</v>
      </c>
      <c r="AC8" s="31"/>
      <c r="AD8" s="31">
        <v>0.01</v>
      </c>
      <c r="AE8" s="31"/>
      <c r="AF8" s="31"/>
      <c r="AG8" s="32">
        <f>AC8*$AF$5</f>
        <v>0</v>
      </c>
      <c r="AH8" s="31"/>
      <c r="AI8" s="32">
        <f t="shared" ref="AI8:AI25" si="0">AC8*$AH$5</f>
        <v>0</v>
      </c>
      <c r="AJ8" s="30">
        <f t="shared" ref="AJ8:AJ19" si="1">SUM(AL8:AV8)</f>
        <v>0</v>
      </c>
      <c r="AK8" s="89"/>
      <c r="AL8" s="93"/>
      <c r="AM8" s="31"/>
      <c r="AN8" s="94"/>
      <c r="AO8" s="93"/>
      <c r="AP8" s="31"/>
      <c r="AQ8" s="31"/>
      <c r="AR8" s="31"/>
      <c r="AS8" s="31"/>
      <c r="AT8" s="31"/>
      <c r="AU8" s="112"/>
      <c r="AV8" s="112"/>
      <c r="AW8" s="117"/>
      <c r="AX8" s="34"/>
      <c r="AY8" s="30">
        <f t="shared" ref="AY8:AY19" si="2">SUM(BA8:BD8)</f>
        <v>0</v>
      </c>
      <c r="AZ8" s="30"/>
      <c r="BA8" s="31"/>
      <c r="BB8" s="31"/>
      <c r="BC8" s="31"/>
      <c r="BD8" s="94"/>
      <c r="BE8" s="115">
        <f t="shared" ref="BE8:BE25" si="3">SUM(E8,G8,I8,K8,M8,O8,Q8,S8,U8,W8,Y8,AA8,AJ8,AW8,AY8)</f>
        <v>0.01</v>
      </c>
      <c r="BF8" s="35">
        <f t="shared" ref="BF8:BF25" si="4">SUM(F8,H8,J8,L8,N8,P8,R8,T8,V8,X8,Z8,AB8,AK8,AX8,AZ8)</f>
        <v>0.01</v>
      </c>
      <c r="BG8" s="8"/>
      <c r="BH8" s="29"/>
    </row>
    <row r="9" spans="1:60" ht="18.75" customHeight="1" x14ac:dyDescent="0.2">
      <c r="A9" s="2">
        <v>2</v>
      </c>
      <c r="B9" s="6">
        <v>44531</v>
      </c>
      <c r="C9" s="4" t="s">
        <v>47</v>
      </c>
      <c r="D9" s="142">
        <v>12.55</v>
      </c>
      <c r="E9" s="28"/>
      <c r="F9" s="28"/>
      <c r="G9" s="28"/>
      <c r="H9" s="28"/>
      <c r="I9" s="28"/>
      <c r="J9" s="144"/>
      <c r="K9" s="28"/>
      <c r="L9" s="28"/>
      <c r="M9" s="28">
        <v>12.55</v>
      </c>
      <c r="N9" s="28"/>
      <c r="O9" s="28"/>
      <c r="P9" s="28"/>
      <c r="Q9" s="28"/>
      <c r="R9" s="27"/>
      <c r="S9" s="28"/>
      <c r="T9" s="28"/>
      <c r="U9" s="28"/>
      <c r="V9" s="28"/>
      <c r="W9" s="28"/>
      <c r="X9" s="28"/>
      <c r="Y9" s="28"/>
      <c r="Z9" s="28"/>
      <c r="AA9" s="30">
        <f t="shared" ref="AA9:AA25" si="5">SUM(AF9,AH9)</f>
        <v>0</v>
      </c>
      <c r="AB9" s="30">
        <f>SUM(AC9:AE9)</f>
        <v>12.55</v>
      </c>
      <c r="AC9" s="33">
        <v>12.55</v>
      </c>
      <c r="AD9" s="33"/>
      <c r="AE9" s="33"/>
      <c r="AF9" s="31"/>
      <c r="AG9" s="32">
        <f>AC9*$AF$5</f>
        <v>0</v>
      </c>
      <c r="AH9" s="31"/>
      <c r="AI9" s="32">
        <f t="shared" si="0"/>
        <v>0</v>
      </c>
      <c r="AJ9" s="30">
        <f t="shared" si="1"/>
        <v>0</v>
      </c>
      <c r="AK9" s="90"/>
      <c r="AL9" s="95"/>
      <c r="AM9" s="33"/>
      <c r="AN9" s="96"/>
      <c r="AO9" s="95"/>
      <c r="AP9" s="33"/>
      <c r="AQ9" s="33"/>
      <c r="AR9" s="33"/>
      <c r="AS9" s="33"/>
      <c r="AT9" s="33"/>
      <c r="AU9" s="113"/>
      <c r="AV9" s="113"/>
      <c r="AW9" s="118"/>
      <c r="AX9" s="34"/>
      <c r="AY9" s="30">
        <f t="shared" si="2"/>
        <v>0</v>
      </c>
      <c r="AZ9" s="40"/>
      <c r="BA9" s="33"/>
      <c r="BB9" s="33"/>
      <c r="BC9" s="33"/>
      <c r="BD9" s="96"/>
      <c r="BE9" s="115">
        <f t="shared" si="3"/>
        <v>12.55</v>
      </c>
      <c r="BF9" s="35">
        <f t="shared" si="4"/>
        <v>12.55</v>
      </c>
      <c r="BG9" s="8"/>
      <c r="BH9" s="29"/>
    </row>
    <row r="10" spans="1:60" ht="18.75" customHeight="1" x14ac:dyDescent="0.2">
      <c r="A10" s="2">
        <v>3</v>
      </c>
      <c r="B10" s="6">
        <v>44531</v>
      </c>
      <c r="C10" s="4" t="s">
        <v>47</v>
      </c>
      <c r="D10" s="143">
        <v>499.99</v>
      </c>
      <c r="E10" s="29"/>
      <c r="F10" s="28"/>
      <c r="G10" s="29"/>
      <c r="H10" s="28"/>
      <c r="I10" s="29"/>
      <c r="J10" s="144"/>
      <c r="K10" s="28"/>
      <c r="L10" s="28"/>
      <c r="M10" s="28">
        <v>499.99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>
        <f t="shared" si="5"/>
        <v>0</v>
      </c>
      <c r="AB10" s="30">
        <f t="shared" ref="AB10:AB18" si="6">SUM(AC10:AE10)</f>
        <v>499.99</v>
      </c>
      <c r="AC10" s="33">
        <v>499.99</v>
      </c>
      <c r="AD10" s="33"/>
      <c r="AE10" s="33"/>
      <c r="AF10" s="31"/>
      <c r="AG10" s="32">
        <f t="shared" ref="AG10:AG25" si="7">AC10*$AF$5</f>
        <v>0</v>
      </c>
      <c r="AH10" s="31"/>
      <c r="AI10" s="32">
        <f t="shared" si="0"/>
        <v>0</v>
      </c>
      <c r="AJ10" s="30">
        <f t="shared" si="1"/>
        <v>0</v>
      </c>
      <c r="AK10" s="90"/>
      <c r="AL10" s="95"/>
      <c r="AM10" s="33"/>
      <c r="AN10" s="96"/>
      <c r="AO10" s="95"/>
      <c r="AP10" s="33"/>
      <c r="AQ10" s="33"/>
      <c r="AR10" s="33"/>
      <c r="AS10" s="33"/>
      <c r="AT10" s="33"/>
      <c r="AU10" s="113"/>
      <c r="AV10" s="113"/>
      <c r="AW10" s="118"/>
      <c r="AX10" s="34"/>
      <c r="AY10" s="30">
        <f t="shared" si="2"/>
        <v>0</v>
      </c>
      <c r="AZ10" s="40"/>
      <c r="BA10" s="33"/>
      <c r="BB10" s="33"/>
      <c r="BC10" s="140"/>
      <c r="BD10" s="96"/>
      <c r="BE10" s="115">
        <f t="shared" si="3"/>
        <v>499.99</v>
      </c>
      <c r="BF10" s="35">
        <f t="shared" si="4"/>
        <v>499.99</v>
      </c>
      <c r="BG10" s="8"/>
      <c r="BH10" s="29"/>
    </row>
    <row r="11" spans="1:60" ht="18.75" customHeight="1" x14ac:dyDescent="0.2">
      <c r="A11" s="2">
        <v>4</v>
      </c>
      <c r="B11" s="6">
        <v>44532</v>
      </c>
      <c r="C11" s="4" t="s">
        <v>14</v>
      </c>
      <c r="D11" s="141">
        <v>11.7</v>
      </c>
      <c r="E11" s="28"/>
      <c r="F11" s="28"/>
      <c r="G11" s="28"/>
      <c r="H11" s="28"/>
      <c r="I11" s="28"/>
      <c r="J11" s="144"/>
      <c r="K11" s="28"/>
      <c r="L11" s="28"/>
      <c r="M11" s="28"/>
      <c r="N11" s="28">
        <v>11.7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>
        <f t="shared" si="5"/>
        <v>0</v>
      </c>
      <c r="AB11" s="30">
        <f t="shared" si="6"/>
        <v>0</v>
      </c>
      <c r="AC11" s="33"/>
      <c r="AD11" s="33"/>
      <c r="AE11" s="33"/>
      <c r="AF11" s="31"/>
      <c r="AG11" s="32">
        <f t="shared" si="7"/>
        <v>0</v>
      </c>
      <c r="AH11" s="31"/>
      <c r="AI11" s="32">
        <f t="shared" si="0"/>
        <v>0</v>
      </c>
      <c r="AJ11" s="30">
        <f t="shared" si="1"/>
        <v>11.7</v>
      </c>
      <c r="AK11" s="90"/>
      <c r="AL11" s="95"/>
      <c r="AM11" s="33"/>
      <c r="AN11" s="96"/>
      <c r="AO11" s="95"/>
      <c r="AP11" s="33"/>
      <c r="AQ11" s="33"/>
      <c r="AR11" s="33"/>
      <c r="AS11" s="33"/>
      <c r="AT11" s="33"/>
      <c r="AU11" s="113"/>
      <c r="AV11" s="113">
        <v>11.7</v>
      </c>
      <c r="AW11" s="118"/>
      <c r="AX11" s="34"/>
      <c r="AY11" s="30">
        <f t="shared" si="2"/>
        <v>0</v>
      </c>
      <c r="AZ11" s="40"/>
      <c r="BA11" s="33"/>
      <c r="BB11" s="33"/>
      <c r="BC11" s="33"/>
      <c r="BD11" s="96"/>
      <c r="BE11" s="115">
        <f t="shared" si="3"/>
        <v>11.7</v>
      </c>
      <c r="BF11" s="35">
        <f t="shared" si="4"/>
        <v>11.7</v>
      </c>
      <c r="BG11" s="8"/>
      <c r="BH11" s="29"/>
    </row>
    <row r="12" spans="1:60" ht="18.75" customHeight="1" x14ac:dyDescent="0.2">
      <c r="A12" s="2">
        <v>5</v>
      </c>
      <c r="B12" s="6">
        <v>44545</v>
      </c>
      <c r="C12" s="4" t="s">
        <v>47</v>
      </c>
      <c r="D12" s="142">
        <v>174.74</v>
      </c>
      <c r="E12" s="28"/>
      <c r="F12" s="28"/>
      <c r="G12" s="28"/>
      <c r="H12" s="28"/>
      <c r="I12" s="28"/>
      <c r="J12" s="28"/>
      <c r="K12" s="28"/>
      <c r="L12" s="28"/>
      <c r="M12" s="28">
        <v>174.74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>
        <f t="shared" si="5"/>
        <v>0</v>
      </c>
      <c r="AB12" s="30">
        <f t="shared" si="6"/>
        <v>174.74</v>
      </c>
      <c r="AC12" s="33">
        <v>174.74</v>
      </c>
      <c r="AD12" s="33"/>
      <c r="AE12" s="33"/>
      <c r="AF12" s="31"/>
      <c r="AG12" s="32">
        <f t="shared" si="7"/>
        <v>0</v>
      </c>
      <c r="AH12" s="31"/>
      <c r="AI12" s="32">
        <f t="shared" si="0"/>
        <v>0</v>
      </c>
      <c r="AJ12" s="30">
        <f t="shared" si="1"/>
        <v>0</v>
      </c>
      <c r="AK12" s="90"/>
      <c r="AL12" s="95"/>
      <c r="AM12" s="33"/>
      <c r="AN12" s="96"/>
      <c r="AO12" s="95"/>
      <c r="AP12" s="33"/>
      <c r="AQ12" s="33"/>
      <c r="AR12" s="33"/>
      <c r="AS12" s="33"/>
      <c r="AT12" s="33"/>
      <c r="AU12" s="113"/>
      <c r="AV12" s="113"/>
      <c r="AW12" s="118"/>
      <c r="AX12" s="34"/>
      <c r="AY12" s="30">
        <f t="shared" si="2"/>
        <v>0</v>
      </c>
      <c r="AZ12" s="40"/>
      <c r="BA12" s="33"/>
      <c r="BB12" s="33"/>
      <c r="BC12" s="33"/>
      <c r="BD12" s="96"/>
      <c r="BE12" s="115">
        <f t="shared" si="3"/>
        <v>174.74</v>
      </c>
      <c r="BF12" s="35">
        <f t="shared" si="4"/>
        <v>174.74</v>
      </c>
      <c r="BG12" s="8"/>
      <c r="BH12" s="29"/>
    </row>
    <row r="13" spans="1:60" ht="18.75" customHeight="1" x14ac:dyDescent="0.2">
      <c r="A13" s="2">
        <v>6</v>
      </c>
      <c r="B13" s="6">
        <v>44551</v>
      </c>
      <c r="C13" s="4" t="s">
        <v>52</v>
      </c>
      <c r="D13" s="142">
        <v>1500</v>
      </c>
      <c r="E13" s="28"/>
      <c r="F13" s="28"/>
      <c r="G13" s="28"/>
      <c r="H13" s="28"/>
      <c r="I13" s="28"/>
      <c r="J13" s="28"/>
      <c r="K13" s="28"/>
      <c r="L13" s="28"/>
      <c r="M13" s="28">
        <v>1500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>
        <f t="shared" si="5"/>
        <v>0</v>
      </c>
      <c r="AB13" s="30">
        <f t="shared" si="6"/>
        <v>0</v>
      </c>
      <c r="AC13" s="33"/>
      <c r="AD13" s="33"/>
      <c r="AE13" s="33"/>
      <c r="AF13" s="31"/>
      <c r="AG13" s="32">
        <f t="shared" si="7"/>
        <v>0</v>
      </c>
      <c r="AH13" s="31"/>
      <c r="AI13" s="32">
        <f t="shared" si="0"/>
        <v>0</v>
      </c>
      <c r="AJ13" s="30">
        <f t="shared" si="1"/>
        <v>0</v>
      </c>
      <c r="AK13" s="90"/>
      <c r="AL13" s="95"/>
      <c r="AM13" s="33"/>
      <c r="AN13" s="96"/>
      <c r="AO13" s="95"/>
      <c r="AP13" s="33"/>
      <c r="AQ13" s="33"/>
      <c r="AR13" s="33"/>
      <c r="AS13" s="33"/>
      <c r="AT13" s="33"/>
      <c r="AU13" s="113"/>
      <c r="AV13" s="113"/>
      <c r="AW13" s="118"/>
      <c r="AX13" s="34">
        <v>1500</v>
      </c>
      <c r="AY13" s="30">
        <f t="shared" si="2"/>
        <v>0</v>
      </c>
      <c r="AZ13" s="40"/>
      <c r="BA13" s="33"/>
      <c r="BB13" s="33"/>
      <c r="BC13" s="33"/>
      <c r="BD13" s="96"/>
      <c r="BE13" s="115">
        <f t="shared" si="3"/>
        <v>1500</v>
      </c>
      <c r="BF13" s="35">
        <f t="shared" si="4"/>
        <v>1500</v>
      </c>
      <c r="BG13" s="8"/>
      <c r="BH13" s="29"/>
    </row>
    <row r="14" spans="1:60" ht="18.75" customHeight="1" x14ac:dyDescent="0.2">
      <c r="A14" s="2">
        <v>7</v>
      </c>
      <c r="B14" s="6">
        <v>44553</v>
      </c>
      <c r="C14" s="4" t="s">
        <v>14</v>
      </c>
      <c r="D14" s="142">
        <v>8.1199999999999992</v>
      </c>
      <c r="E14" s="28"/>
      <c r="F14" s="28"/>
      <c r="G14" s="28"/>
      <c r="H14" s="28"/>
      <c r="I14" s="28"/>
      <c r="J14" s="28"/>
      <c r="K14" s="28"/>
      <c r="L14" s="28"/>
      <c r="M14" s="28"/>
      <c r="N14" s="28">
        <v>8.1199999999999992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>
        <f t="shared" si="5"/>
        <v>0</v>
      </c>
      <c r="AB14" s="30">
        <f t="shared" si="6"/>
        <v>0</v>
      </c>
      <c r="AC14" s="33"/>
      <c r="AD14" s="33"/>
      <c r="AE14" s="33"/>
      <c r="AF14" s="31"/>
      <c r="AG14" s="32">
        <f t="shared" si="7"/>
        <v>0</v>
      </c>
      <c r="AH14" s="31"/>
      <c r="AI14" s="32">
        <f t="shared" si="0"/>
        <v>0</v>
      </c>
      <c r="AJ14" s="30">
        <f t="shared" si="1"/>
        <v>8.1199999999999992</v>
      </c>
      <c r="AK14" s="90"/>
      <c r="AL14" s="95"/>
      <c r="AM14" s="33"/>
      <c r="AN14" s="96"/>
      <c r="AO14" s="95"/>
      <c r="AP14" s="33"/>
      <c r="AQ14" s="33"/>
      <c r="AR14" s="33"/>
      <c r="AS14" s="33"/>
      <c r="AT14" s="33"/>
      <c r="AU14" s="113"/>
      <c r="AV14" s="113">
        <v>8.1199999999999992</v>
      </c>
      <c r="AW14" s="118"/>
      <c r="AX14" s="34"/>
      <c r="AY14" s="30">
        <f t="shared" si="2"/>
        <v>0</v>
      </c>
      <c r="AZ14" s="40"/>
      <c r="BA14" s="33"/>
      <c r="BB14" s="33"/>
      <c r="BC14" s="33"/>
      <c r="BD14" s="96"/>
      <c r="BE14" s="115">
        <f t="shared" si="3"/>
        <v>8.1199999999999992</v>
      </c>
      <c r="BF14" s="35">
        <f t="shared" si="4"/>
        <v>8.1199999999999992</v>
      </c>
      <c r="BG14" s="8"/>
      <c r="BH14" s="29"/>
    </row>
    <row r="15" spans="1:60" ht="20.45" customHeight="1" x14ac:dyDescent="0.2">
      <c r="A15" s="2">
        <v>8</v>
      </c>
      <c r="B15" s="6">
        <v>44553</v>
      </c>
      <c r="C15" s="7" t="s">
        <v>366</v>
      </c>
      <c r="D15" s="142">
        <v>170.5</v>
      </c>
      <c r="E15" s="28"/>
      <c r="F15" s="28"/>
      <c r="G15" s="28"/>
      <c r="H15" s="28"/>
      <c r="I15" s="28"/>
      <c r="J15" s="28"/>
      <c r="K15" s="28"/>
      <c r="L15" s="28"/>
      <c r="M15" s="28"/>
      <c r="N15" s="28">
        <v>170.5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>
        <f t="shared" si="5"/>
        <v>0</v>
      </c>
      <c r="AB15" s="30">
        <f>SUM(AC15:AE15)</f>
        <v>0</v>
      </c>
      <c r="AC15" s="33"/>
      <c r="AD15" s="33"/>
      <c r="AE15" s="33"/>
      <c r="AF15" s="31"/>
      <c r="AG15" s="32">
        <f t="shared" si="7"/>
        <v>0</v>
      </c>
      <c r="AH15" s="31"/>
      <c r="AI15" s="32">
        <f t="shared" si="0"/>
        <v>0</v>
      </c>
      <c r="AJ15" s="30">
        <f>SUM(AL15:AV15)</f>
        <v>170.5</v>
      </c>
      <c r="AK15" s="90"/>
      <c r="AL15" s="95"/>
      <c r="AM15" s="33"/>
      <c r="AN15" s="96"/>
      <c r="AO15" s="95"/>
      <c r="AP15" s="33"/>
      <c r="AQ15" s="33">
        <v>170.5</v>
      </c>
      <c r="AR15" s="33"/>
      <c r="AS15" s="33"/>
      <c r="AT15" s="33"/>
      <c r="AU15" s="113"/>
      <c r="AV15" s="113"/>
      <c r="AW15" s="118"/>
      <c r="AX15" s="34"/>
      <c r="AY15" s="30">
        <f>SUM(BA15:BD15)</f>
        <v>0</v>
      </c>
      <c r="AZ15" s="40"/>
      <c r="BA15" s="33"/>
      <c r="BB15" s="33"/>
      <c r="BC15" s="33"/>
      <c r="BD15" s="96"/>
      <c r="BE15" s="115">
        <f t="shared" si="3"/>
        <v>170.5</v>
      </c>
      <c r="BF15" s="35">
        <f t="shared" si="4"/>
        <v>170.5</v>
      </c>
      <c r="BG15" s="8"/>
      <c r="BH15" s="29"/>
    </row>
    <row r="16" spans="1:60" ht="20.45" customHeight="1" x14ac:dyDescent="0.2">
      <c r="A16" s="2">
        <v>9</v>
      </c>
      <c r="B16" s="6">
        <v>44553</v>
      </c>
      <c r="C16" s="4" t="s">
        <v>51</v>
      </c>
      <c r="D16" s="142">
        <v>406</v>
      </c>
      <c r="E16" s="28"/>
      <c r="F16" s="28"/>
      <c r="G16" s="28"/>
      <c r="H16" s="28"/>
      <c r="I16" s="28"/>
      <c r="J16" s="28"/>
      <c r="K16" s="28"/>
      <c r="L16" s="28"/>
      <c r="M16" s="28"/>
      <c r="N16" s="28">
        <v>406</v>
      </c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>
        <f t="shared" si="5"/>
        <v>0</v>
      </c>
      <c r="AB16" s="30">
        <f t="shared" si="6"/>
        <v>0</v>
      </c>
      <c r="AC16" s="33"/>
      <c r="AD16" s="33"/>
      <c r="AE16" s="33"/>
      <c r="AF16" s="31"/>
      <c r="AG16" s="32">
        <f t="shared" si="7"/>
        <v>0</v>
      </c>
      <c r="AH16" s="31"/>
      <c r="AI16" s="32">
        <f t="shared" si="0"/>
        <v>0</v>
      </c>
      <c r="AJ16" s="30">
        <f t="shared" si="1"/>
        <v>406</v>
      </c>
      <c r="AK16" s="90"/>
      <c r="AL16" s="95">
        <v>261</v>
      </c>
      <c r="AM16" s="33"/>
      <c r="AN16" s="96"/>
      <c r="AO16" s="95"/>
      <c r="AP16" s="33"/>
      <c r="AQ16" s="33"/>
      <c r="AR16" s="33"/>
      <c r="AS16" s="33"/>
      <c r="AT16" s="33">
        <v>145</v>
      </c>
      <c r="AU16" s="113"/>
      <c r="AV16" s="113"/>
      <c r="AW16" s="118"/>
      <c r="AX16" s="34"/>
      <c r="AY16" s="30">
        <f t="shared" si="2"/>
        <v>0</v>
      </c>
      <c r="AZ16" s="40"/>
      <c r="BA16" s="33"/>
      <c r="BB16" s="33"/>
      <c r="BC16" s="33"/>
      <c r="BD16" s="96"/>
      <c r="BE16" s="115">
        <f t="shared" si="3"/>
        <v>406</v>
      </c>
      <c r="BF16" s="35">
        <f t="shared" si="4"/>
        <v>406</v>
      </c>
      <c r="BG16" s="8"/>
      <c r="BH16" s="29"/>
    </row>
    <row r="17" spans="1:60" ht="18.75" customHeight="1" x14ac:dyDescent="0.2">
      <c r="A17" s="2">
        <v>10</v>
      </c>
      <c r="B17" s="6">
        <v>44553</v>
      </c>
      <c r="C17" s="4" t="s">
        <v>367</v>
      </c>
      <c r="D17" s="142">
        <v>1461.89</v>
      </c>
      <c r="E17" s="28"/>
      <c r="F17" s="28"/>
      <c r="G17" s="28"/>
      <c r="H17" s="28"/>
      <c r="I17" s="28"/>
      <c r="J17" s="28"/>
      <c r="K17" s="28"/>
      <c r="L17" s="28"/>
      <c r="M17" s="28"/>
      <c r="N17" s="28">
        <v>1461.89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>
        <f t="shared" si="5"/>
        <v>0</v>
      </c>
      <c r="AB17" s="30">
        <f t="shared" si="6"/>
        <v>0</v>
      </c>
      <c r="AC17" s="33"/>
      <c r="AD17" s="33"/>
      <c r="AE17" s="31"/>
      <c r="AF17" s="31"/>
      <c r="AG17" s="32">
        <f t="shared" si="7"/>
        <v>0</v>
      </c>
      <c r="AH17" s="31"/>
      <c r="AI17" s="32">
        <f t="shared" si="0"/>
        <v>0</v>
      </c>
      <c r="AJ17" s="30">
        <f t="shared" si="1"/>
        <v>0</v>
      </c>
      <c r="AK17" s="90"/>
      <c r="AL17" s="95"/>
      <c r="AM17" s="33"/>
      <c r="AN17" s="96"/>
      <c r="AO17" s="95"/>
      <c r="AP17" s="33"/>
      <c r="AQ17" s="33"/>
      <c r="AR17" s="33"/>
      <c r="AS17" s="33"/>
      <c r="AT17" s="33"/>
      <c r="AU17" s="113"/>
      <c r="AV17" s="113"/>
      <c r="AW17" s="118"/>
      <c r="AX17" s="34"/>
      <c r="AY17" s="30">
        <f t="shared" si="2"/>
        <v>1461.89</v>
      </c>
      <c r="AZ17" s="40"/>
      <c r="BA17" s="33"/>
      <c r="BB17" s="33"/>
      <c r="BC17" s="33">
        <v>1461.89</v>
      </c>
      <c r="BD17" s="94"/>
      <c r="BE17" s="115">
        <f t="shared" si="3"/>
        <v>1461.89</v>
      </c>
      <c r="BF17" s="35">
        <f t="shared" si="4"/>
        <v>1461.89</v>
      </c>
      <c r="BG17" s="8"/>
      <c r="BH17" s="29"/>
    </row>
    <row r="18" spans="1:60" ht="18.75" customHeight="1" x14ac:dyDescent="0.2">
      <c r="A18" s="2">
        <v>11</v>
      </c>
      <c r="B18" s="6">
        <v>44557</v>
      </c>
      <c r="C18" s="7" t="s">
        <v>368</v>
      </c>
      <c r="D18" s="142">
        <v>125.64</v>
      </c>
      <c r="E18" s="28"/>
      <c r="F18" s="28"/>
      <c r="G18" s="28"/>
      <c r="H18" s="28"/>
      <c r="I18" s="28"/>
      <c r="J18" s="28"/>
      <c r="K18" s="28"/>
      <c r="L18" s="28"/>
      <c r="M18" s="28"/>
      <c r="N18" s="28">
        <v>125.64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>
        <f t="shared" si="5"/>
        <v>0</v>
      </c>
      <c r="AB18" s="30">
        <f t="shared" si="6"/>
        <v>0</v>
      </c>
      <c r="AC18" s="33"/>
      <c r="AD18" s="33"/>
      <c r="AE18" s="33"/>
      <c r="AF18" s="31"/>
      <c r="AG18" s="32">
        <f t="shared" si="7"/>
        <v>0</v>
      </c>
      <c r="AH18" s="31"/>
      <c r="AI18" s="32">
        <f t="shared" si="0"/>
        <v>0</v>
      </c>
      <c r="AJ18" s="30">
        <f t="shared" si="1"/>
        <v>125.64</v>
      </c>
      <c r="AK18" s="90"/>
      <c r="AL18" s="95"/>
      <c r="AM18" s="33"/>
      <c r="AN18" s="96"/>
      <c r="AO18" s="95"/>
      <c r="AP18" s="33"/>
      <c r="AQ18" s="33"/>
      <c r="AR18" s="33"/>
      <c r="AS18" s="33">
        <v>125.64</v>
      </c>
      <c r="AT18" s="33"/>
      <c r="AU18" s="113"/>
      <c r="AV18" s="113"/>
      <c r="AW18" s="118"/>
      <c r="AX18" s="34"/>
      <c r="AY18" s="30">
        <f t="shared" si="2"/>
        <v>0</v>
      </c>
      <c r="AZ18" s="40"/>
      <c r="BA18" s="33"/>
      <c r="BB18" s="33"/>
      <c r="BC18" s="33"/>
      <c r="BD18" s="96"/>
      <c r="BE18" s="115">
        <f t="shared" si="3"/>
        <v>125.64</v>
      </c>
      <c r="BF18" s="35">
        <f t="shared" si="4"/>
        <v>125.64</v>
      </c>
      <c r="BG18" s="8"/>
      <c r="BH18" s="29"/>
    </row>
    <row r="19" spans="1:60" ht="18.75" customHeight="1" x14ac:dyDescent="0.2">
      <c r="A19" s="2">
        <v>12</v>
      </c>
      <c r="B19" s="6">
        <v>44558</v>
      </c>
      <c r="C19" s="7" t="s">
        <v>369</v>
      </c>
      <c r="D19" s="142">
        <v>700</v>
      </c>
      <c r="E19" s="28"/>
      <c r="F19" s="28"/>
      <c r="G19" s="28"/>
      <c r="H19" s="28"/>
      <c r="I19" s="28"/>
      <c r="J19" s="28"/>
      <c r="K19" s="28"/>
      <c r="L19" s="28"/>
      <c r="M19" s="28"/>
      <c r="N19" s="28">
        <v>700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>
        <f t="shared" si="5"/>
        <v>0</v>
      </c>
      <c r="AB19" s="30">
        <f t="shared" ref="AB19:AB25" si="8">SUM(AC19:AE19)</f>
        <v>0</v>
      </c>
      <c r="AC19" s="33"/>
      <c r="AD19" s="33"/>
      <c r="AE19" s="33"/>
      <c r="AF19" s="31"/>
      <c r="AG19" s="32">
        <f t="shared" si="7"/>
        <v>0</v>
      </c>
      <c r="AH19" s="31"/>
      <c r="AI19" s="32">
        <f t="shared" si="0"/>
        <v>0</v>
      </c>
      <c r="AJ19" s="30">
        <f t="shared" si="1"/>
        <v>700</v>
      </c>
      <c r="AK19" s="90"/>
      <c r="AL19" s="95"/>
      <c r="AM19" s="33"/>
      <c r="AN19" s="96"/>
      <c r="AO19" s="95"/>
      <c r="AP19" s="33"/>
      <c r="AQ19" s="33">
        <v>700</v>
      </c>
      <c r="AR19" s="33"/>
      <c r="AS19" s="33"/>
      <c r="AT19" s="33"/>
      <c r="AU19" s="113"/>
      <c r="AV19" s="113"/>
      <c r="AW19" s="118"/>
      <c r="AX19" s="34"/>
      <c r="AY19" s="30">
        <f t="shared" si="2"/>
        <v>0</v>
      </c>
      <c r="AZ19" s="40"/>
      <c r="BA19" s="33"/>
      <c r="BB19" s="33"/>
      <c r="BC19" s="33"/>
      <c r="BD19" s="96"/>
      <c r="BE19" s="115">
        <f t="shared" si="3"/>
        <v>700</v>
      </c>
      <c r="BF19" s="35">
        <f t="shared" si="4"/>
        <v>700</v>
      </c>
      <c r="BG19" s="8"/>
      <c r="BH19" s="29"/>
    </row>
    <row r="20" spans="1:60" ht="18.75" customHeight="1" x14ac:dyDescent="0.2">
      <c r="A20" s="2">
        <v>13</v>
      </c>
      <c r="B20" s="6">
        <v>44558</v>
      </c>
      <c r="C20" s="7" t="s">
        <v>369</v>
      </c>
      <c r="D20" s="142">
        <v>1040</v>
      </c>
      <c r="E20" s="28"/>
      <c r="F20" s="28"/>
      <c r="G20" s="28"/>
      <c r="H20" s="28"/>
      <c r="I20" s="28"/>
      <c r="J20" s="28"/>
      <c r="K20" s="28"/>
      <c r="L20" s="28"/>
      <c r="M20" s="28"/>
      <c r="N20" s="28">
        <v>1040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>
        <f t="shared" si="5"/>
        <v>0</v>
      </c>
      <c r="AB20" s="30">
        <f t="shared" si="8"/>
        <v>0</v>
      </c>
      <c r="AC20" s="33"/>
      <c r="AD20" s="33"/>
      <c r="AE20" s="33"/>
      <c r="AF20" s="31"/>
      <c r="AG20" s="32">
        <f>AC20*$AF$5</f>
        <v>0</v>
      </c>
      <c r="AH20" s="31"/>
      <c r="AI20" s="32">
        <f t="shared" si="0"/>
        <v>0</v>
      </c>
      <c r="AJ20" s="30">
        <f t="shared" ref="AJ20:AJ25" si="9">SUM(AL20:AV20)</f>
        <v>1040</v>
      </c>
      <c r="AK20" s="90"/>
      <c r="AL20" s="95"/>
      <c r="AM20" s="33"/>
      <c r="AN20" s="96"/>
      <c r="AO20" s="95"/>
      <c r="AP20" s="33"/>
      <c r="AQ20" s="33">
        <v>1040</v>
      </c>
      <c r="AR20" s="33"/>
      <c r="AS20" s="33"/>
      <c r="AT20" s="33"/>
      <c r="AU20" s="113"/>
      <c r="AV20" s="113"/>
      <c r="AW20" s="118"/>
      <c r="AX20" s="34"/>
      <c r="AY20" s="30">
        <f t="shared" ref="AY20:AY25" si="10">SUM(BA20:BD20)</f>
        <v>0</v>
      </c>
      <c r="AZ20" s="40"/>
      <c r="BA20" s="33"/>
      <c r="BB20" s="33"/>
      <c r="BC20" s="33"/>
      <c r="BD20" s="96"/>
      <c r="BE20" s="115">
        <f t="shared" si="3"/>
        <v>1040</v>
      </c>
      <c r="BF20" s="35">
        <f t="shared" si="4"/>
        <v>1040</v>
      </c>
      <c r="BG20" s="8"/>
      <c r="BH20" s="29"/>
    </row>
    <row r="21" spans="1:60" ht="18.75" customHeight="1" x14ac:dyDescent="0.2">
      <c r="A21" s="2">
        <v>14</v>
      </c>
      <c r="B21" s="6">
        <v>44559</v>
      </c>
      <c r="C21" s="7" t="s">
        <v>14</v>
      </c>
      <c r="D21" s="142">
        <v>1.8</v>
      </c>
      <c r="E21" s="28"/>
      <c r="F21" s="28"/>
      <c r="G21" s="28"/>
      <c r="H21" s="28"/>
      <c r="I21" s="28"/>
      <c r="J21" s="28"/>
      <c r="K21" s="28"/>
      <c r="L21" s="28"/>
      <c r="M21" s="28"/>
      <c r="N21" s="28">
        <v>1.8</v>
      </c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>
        <f t="shared" si="5"/>
        <v>0</v>
      </c>
      <c r="AB21" s="30">
        <f t="shared" si="8"/>
        <v>0</v>
      </c>
      <c r="AC21" s="33"/>
      <c r="AD21" s="33"/>
      <c r="AE21" s="33"/>
      <c r="AF21" s="31"/>
      <c r="AG21" s="32">
        <f>AC21*$AF$5</f>
        <v>0</v>
      </c>
      <c r="AH21" s="31"/>
      <c r="AI21" s="32">
        <f t="shared" si="0"/>
        <v>0</v>
      </c>
      <c r="AJ21" s="30">
        <f t="shared" si="9"/>
        <v>1.8</v>
      </c>
      <c r="AK21" s="90"/>
      <c r="AL21" s="95"/>
      <c r="AM21" s="33"/>
      <c r="AN21" s="96"/>
      <c r="AO21" s="95"/>
      <c r="AP21" s="33"/>
      <c r="AQ21" s="33"/>
      <c r="AR21" s="33"/>
      <c r="AS21" s="33"/>
      <c r="AT21" s="33"/>
      <c r="AU21" s="113"/>
      <c r="AV21" s="113">
        <v>1.8</v>
      </c>
      <c r="AW21" s="118"/>
      <c r="AX21" s="34"/>
      <c r="AY21" s="30">
        <f t="shared" si="10"/>
        <v>0</v>
      </c>
      <c r="AZ21" s="40"/>
      <c r="BA21" s="33"/>
      <c r="BB21" s="33"/>
      <c r="BC21" s="33"/>
      <c r="BD21" s="96"/>
      <c r="BE21" s="115">
        <f t="shared" si="3"/>
        <v>1.8</v>
      </c>
      <c r="BF21" s="35">
        <f t="shared" si="4"/>
        <v>1.8</v>
      </c>
      <c r="BG21" s="8"/>
      <c r="BH21" s="29"/>
    </row>
    <row r="22" spans="1:60" s="21" customFormat="1" x14ac:dyDescent="0.2">
      <c r="A22" s="2">
        <v>15</v>
      </c>
      <c r="B22" s="6">
        <v>44559</v>
      </c>
      <c r="C22" s="14" t="s">
        <v>370</v>
      </c>
      <c r="D22" s="142">
        <v>136.5</v>
      </c>
      <c r="E22" s="28"/>
      <c r="F22" s="28"/>
      <c r="G22" s="28"/>
      <c r="H22" s="28"/>
      <c r="I22" s="28"/>
      <c r="J22" s="28"/>
      <c r="K22" s="28"/>
      <c r="L22" s="28"/>
      <c r="M22" s="28"/>
      <c r="N22" s="28">
        <v>136.5</v>
      </c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>
        <f t="shared" si="5"/>
        <v>0</v>
      </c>
      <c r="AB22" s="30">
        <f t="shared" si="8"/>
        <v>0</v>
      </c>
      <c r="AC22" s="33"/>
      <c r="AD22" s="33"/>
      <c r="AE22" s="33"/>
      <c r="AF22" s="31"/>
      <c r="AG22" s="32">
        <f>AC22*$AF$5</f>
        <v>0</v>
      </c>
      <c r="AH22" s="31"/>
      <c r="AI22" s="32">
        <f t="shared" si="0"/>
        <v>0</v>
      </c>
      <c r="AJ22" s="30">
        <f t="shared" si="9"/>
        <v>98.39</v>
      </c>
      <c r="AK22" s="90"/>
      <c r="AL22" s="95"/>
      <c r="AM22" s="33"/>
      <c r="AN22" s="96"/>
      <c r="AO22" s="95"/>
      <c r="AP22" s="33"/>
      <c r="AQ22" s="33">
        <v>98.39</v>
      </c>
      <c r="AR22" s="33"/>
      <c r="AS22" s="33"/>
      <c r="AT22" s="33"/>
      <c r="AU22" s="113"/>
      <c r="AV22" s="113"/>
      <c r="AW22" s="118"/>
      <c r="AX22" s="34"/>
      <c r="AY22" s="30">
        <f t="shared" si="10"/>
        <v>38.11</v>
      </c>
      <c r="AZ22" s="40"/>
      <c r="BA22" s="33"/>
      <c r="BB22" s="33"/>
      <c r="BC22" s="33">
        <v>38.11</v>
      </c>
      <c r="BD22" s="96"/>
      <c r="BE22" s="115">
        <f t="shared" si="3"/>
        <v>136.5</v>
      </c>
      <c r="BF22" s="35">
        <f t="shared" si="4"/>
        <v>136.5</v>
      </c>
      <c r="BG22" s="8"/>
      <c r="BH22" s="29"/>
    </row>
    <row r="23" spans="1:60" s="21" customFormat="1" x14ac:dyDescent="0.2">
      <c r="A23" s="2">
        <v>16</v>
      </c>
      <c r="B23" s="6">
        <v>44560</v>
      </c>
      <c r="C23" s="7" t="s">
        <v>14</v>
      </c>
      <c r="D23" s="142">
        <v>0.9</v>
      </c>
      <c r="E23" s="28"/>
      <c r="F23" s="28"/>
      <c r="G23" s="28"/>
      <c r="H23" s="28"/>
      <c r="I23" s="28"/>
      <c r="J23" s="28"/>
      <c r="K23" s="28"/>
      <c r="L23" s="28"/>
      <c r="M23" s="28"/>
      <c r="N23" s="28">
        <v>0.9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>
        <f t="shared" si="5"/>
        <v>0</v>
      </c>
      <c r="AB23" s="30">
        <f t="shared" si="8"/>
        <v>0</v>
      </c>
      <c r="AC23" s="33"/>
      <c r="AD23" s="33"/>
      <c r="AE23" s="33"/>
      <c r="AF23" s="31"/>
      <c r="AG23" s="32">
        <f>AC23*$AF$5</f>
        <v>0</v>
      </c>
      <c r="AH23" s="31"/>
      <c r="AI23" s="32">
        <f t="shared" si="0"/>
        <v>0</v>
      </c>
      <c r="AJ23" s="30">
        <f t="shared" si="9"/>
        <v>0.9</v>
      </c>
      <c r="AK23" s="90"/>
      <c r="AL23" s="95"/>
      <c r="AM23" s="33"/>
      <c r="AN23" s="96"/>
      <c r="AO23" s="95"/>
      <c r="AP23" s="33"/>
      <c r="AQ23" s="33"/>
      <c r="AR23" s="33"/>
      <c r="AS23" s="33"/>
      <c r="AT23" s="33"/>
      <c r="AU23" s="113"/>
      <c r="AV23" s="113">
        <v>0.9</v>
      </c>
      <c r="AW23" s="118"/>
      <c r="AX23" s="34"/>
      <c r="AY23" s="30">
        <f t="shared" si="10"/>
        <v>0</v>
      </c>
      <c r="AZ23" s="40"/>
      <c r="BA23" s="33"/>
      <c r="BB23" s="33"/>
      <c r="BC23" s="33"/>
      <c r="BD23" s="96"/>
      <c r="BE23" s="115">
        <f t="shared" si="3"/>
        <v>0.9</v>
      </c>
      <c r="BF23" s="35">
        <f t="shared" si="4"/>
        <v>0.9</v>
      </c>
      <c r="BG23" s="8"/>
      <c r="BH23" s="29"/>
    </row>
    <row r="24" spans="1:60" x14ac:dyDescent="0.2">
      <c r="A24" s="2">
        <v>17</v>
      </c>
      <c r="B24" s="6">
        <v>44560</v>
      </c>
      <c r="C24" s="14" t="s">
        <v>47</v>
      </c>
      <c r="D24" s="142">
        <v>15.34</v>
      </c>
      <c r="E24" s="28"/>
      <c r="F24" s="28"/>
      <c r="G24" s="28"/>
      <c r="H24" s="28"/>
      <c r="I24" s="28"/>
      <c r="J24" s="28"/>
      <c r="K24" s="28"/>
      <c r="L24" s="28"/>
      <c r="M24" s="28">
        <v>15.34</v>
      </c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>
        <f t="shared" si="5"/>
        <v>0</v>
      </c>
      <c r="AB24" s="30">
        <f t="shared" si="8"/>
        <v>15.34</v>
      </c>
      <c r="AC24" s="33">
        <v>15.34</v>
      </c>
      <c r="AD24" s="33"/>
      <c r="AE24" s="33"/>
      <c r="AF24" s="31"/>
      <c r="AG24" s="32">
        <f t="shared" si="7"/>
        <v>0</v>
      </c>
      <c r="AH24" s="31"/>
      <c r="AI24" s="32">
        <f t="shared" si="0"/>
        <v>0</v>
      </c>
      <c r="AJ24" s="30">
        <f t="shared" si="9"/>
        <v>0</v>
      </c>
      <c r="AK24" s="90"/>
      <c r="AL24" s="95"/>
      <c r="AM24" s="33"/>
      <c r="AN24" s="96"/>
      <c r="AO24" s="95"/>
      <c r="AP24" s="33"/>
      <c r="AQ24" s="33"/>
      <c r="AR24" s="33"/>
      <c r="AS24" s="33"/>
      <c r="AT24" s="33"/>
      <c r="AU24" s="113"/>
      <c r="AV24" s="113"/>
      <c r="AW24" s="118"/>
      <c r="AX24" s="34"/>
      <c r="AY24" s="30">
        <f t="shared" si="10"/>
        <v>0</v>
      </c>
      <c r="AZ24" s="40"/>
      <c r="BA24" s="33"/>
      <c r="BB24" s="33"/>
      <c r="BC24" s="33"/>
      <c r="BD24" s="96"/>
      <c r="BE24" s="115">
        <f t="shared" si="3"/>
        <v>15.34</v>
      </c>
      <c r="BF24" s="35">
        <f t="shared" si="4"/>
        <v>15.34</v>
      </c>
      <c r="BG24" s="8"/>
      <c r="BH24" s="29"/>
    </row>
    <row r="25" spans="1:60" x14ac:dyDescent="0.2">
      <c r="A25" s="2">
        <v>18</v>
      </c>
      <c r="B25" s="6">
        <v>44561</v>
      </c>
      <c r="C25" s="7" t="s">
        <v>14</v>
      </c>
      <c r="D25" s="142">
        <v>1.04</v>
      </c>
      <c r="E25" s="28"/>
      <c r="F25" s="28"/>
      <c r="G25" s="28"/>
      <c r="H25" s="28"/>
      <c r="I25" s="28"/>
      <c r="J25" s="28"/>
      <c r="K25" s="28"/>
      <c r="L25" s="28"/>
      <c r="M25" s="28">
        <v>1.04</v>
      </c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>
        <f t="shared" si="5"/>
        <v>0</v>
      </c>
      <c r="AB25" s="30">
        <f t="shared" si="8"/>
        <v>1.04</v>
      </c>
      <c r="AC25" s="33"/>
      <c r="AD25" s="33">
        <v>1.04</v>
      </c>
      <c r="AE25" s="33"/>
      <c r="AF25" s="31"/>
      <c r="AG25" s="32">
        <f t="shared" si="7"/>
        <v>0</v>
      </c>
      <c r="AH25" s="31"/>
      <c r="AI25" s="32">
        <f t="shared" si="0"/>
        <v>0</v>
      </c>
      <c r="AJ25" s="30">
        <f t="shared" si="9"/>
        <v>0</v>
      </c>
      <c r="AK25" s="90"/>
      <c r="AL25" s="95"/>
      <c r="AM25" s="33"/>
      <c r="AN25" s="96"/>
      <c r="AO25" s="95"/>
      <c r="AP25" s="33"/>
      <c r="AQ25" s="33"/>
      <c r="AR25" s="33"/>
      <c r="AS25" s="33"/>
      <c r="AT25" s="33"/>
      <c r="AU25" s="113"/>
      <c r="AV25" s="113"/>
      <c r="AW25" s="118"/>
      <c r="AX25" s="34"/>
      <c r="AY25" s="30">
        <f t="shared" si="10"/>
        <v>0</v>
      </c>
      <c r="AZ25" s="40"/>
      <c r="BA25" s="33"/>
      <c r="BB25" s="33"/>
      <c r="BC25" s="33"/>
      <c r="BD25" s="96"/>
      <c r="BE25" s="115">
        <f t="shared" si="3"/>
        <v>1.04</v>
      </c>
      <c r="BF25" s="35">
        <f t="shared" si="4"/>
        <v>1.04</v>
      </c>
      <c r="BG25" s="8"/>
      <c r="BH25" s="29"/>
    </row>
    <row r="26" spans="1:60" x14ac:dyDescent="0.2">
      <c r="A26" s="2">
        <v>19</v>
      </c>
      <c r="B26" s="6">
        <v>44561</v>
      </c>
      <c r="C26" s="7" t="s">
        <v>47</v>
      </c>
      <c r="D26" s="142">
        <v>517.76</v>
      </c>
      <c r="E26" s="28"/>
      <c r="F26" s="28"/>
      <c r="G26" s="28"/>
      <c r="H26" s="28"/>
      <c r="I26" s="28"/>
      <c r="J26" s="28"/>
      <c r="K26" s="28"/>
      <c r="L26" s="28"/>
      <c r="M26" s="28">
        <v>517.76</v>
      </c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>
        <f>SUM(AF26,AH26)</f>
        <v>0</v>
      </c>
      <c r="AB26" s="30">
        <f>SUM(AC26:AE26)</f>
        <v>517.76</v>
      </c>
      <c r="AC26" s="33">
        <v>517.76</v>
      </c>
      <c r="AD26" s="33"/>
      <c r="AE26" s="33"/>
      <c r="AF26" s="31"/>
      <c r="AG26" s="32">
        <f>AC26*$AF$5</f>
        <v>0</v>
      </c>
      <c r="AH26" s="31"/>
      <c r="AI26" s="32">
        <f>AC26*$AH$5</f>
        <v>0</v>
      </c>
      <c r="AJ26" s="30">
        <f>SUM(AL26:AV26)</f>
        <v>0</v>
      </c>
      <c r="AK26" s="90"/>
      <c r="AL26" s="95"/>
      <c r="AM26" s="33"/>
      <c r="AN26" s="96"/>
      <c r="AO26" s="95"/>
      <c r="AP26" s="33"/>
      <c r="AQ26" s="33"/>
      <c r="AR26" s="33"/>
      <c r="AS26" s="33"/>
      <c r="AT26" s="33"/>
      <c r="AU26" s="113"/>
      <c r="AV26" s="113"/>
      <c r="AW26" s="118"/>
      <c r="AX26" s="34"/>
      <c r="AY26" s="30">
        <f>SUM(BA26:BD26)</f>
        <v>0</v>
      </c>
      <c r="AZ26" s="40"/>
      <c r="BA26" s="33"/>
      <c r="BB26" s="33"/>
      <c r="BC26" s="33"/>
      <c r="BD26" s="96"/>
      <c r="BE26" s="115">
        <f>SUM(E26,G26,I26,K26,M26,O26,Q26,S26,U26,W26,Y26,AA26,AJ26,AW26,AY26)</f>
        <v>517.76</v>
      </c>
      <c r="BF26" s="35">
        <f>SUM(F26,H26,J26,L26,N26,P26,R26,T26,V26,X26,Z26,AB26,AK26,AX26,AZ26)</f>
        <v>517.76</v>
      </c>
      <c r="BG26" s="8"/>
      <c r="BH26" s="29"/>
    </row>
    <row r="27" spans="1:60" x14ac:dyDescent="0.2">
      <c r="A27" s="2">
        <v>20</v>
      </c>
      <c r="B27" s="6">
        <v>44561</v>
      </c>
      <c r="C27" s="7" t="s">
        <v>57</v>
      </c>
      <c r="D27" s="14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>
        <f>SUM(AF27,AH27)</f>
        <v>2563.0500000000002</v>
      </c>
      <c r="AB27" s="30">
        <f>SUM(AC27:AE27)</f>
        <v>0</v>
      </c>
      <c r="AC27" s="33"/>
      <c r="AD27" s="33"/>
      <c r="AE27" s="33"/>
      <c r="AF27" s="31">
        <v>261</v>
      </c>
      <c r="AG27" s="32">
        <f>AC27*$AF$5</f>
        <v>0</v>
      </c>
      <c r="AH27" s="31">
        <v>2302.0500000000002</v>
      </c>
      <c r="AI27" s="32">
        <f>AC27*$AH$5</f>
        <v>0</v>
      </c>
      <c r="AJ27" s="30">
        <f>SUM(AL27:AV27)</f>
        <v>0</v>
      </c>
      <c r="AK27" s="90">
        <v>2563.0500000000002</v>
      </c>
      <c r="AL27" s="95"/>
      <c r="AM27" s="33"/>
      <c r="AN27" s="96"/>
      <c r="AO27" s="95"/>
      <c r="AP27" s="33"/>
      <c r="AQ27" s="33"/>
      <c r="AR27" s="33"/>
      <c r="AS27" s="33"/>
      <c r="AT27" s="33"/>
      <c r="AU27" s="113"/>
      <c r="AV27" s="113"/>
      <c r="AW27" s="118">
        <v>1500</v>
      </c>
      <c r="AX27" s="34"/>
      <c r="AY27" s="30">
        <f>SUM(BA27:BD27)</f>
        <v>0</v>
      </c>
      <c r="AZ27" s="40">
        <v>1500</v>
      </c>
      <c r="BA27" s="33"/>
      <c r="BB27" s="33"/>
      <c r="BC27" s="33"/>
      <c r="BD27" s="96"/>
      <c r="BE27" s="115">
        <f>SUM(E27,G27,I27,K27,M27,O27,Q27,S27,U27,W27,Y27,AA27,AJ27,AW27,AY27)</f>
        <v>4063.05</v>
      </c>
      <c r="BF27" s="35">
        <f>SUM(F27,H27,J27,L27,N27,P27,R27,T27,V27,X27,Z27,AB27,AK27,AX27,AZ27)</f>
        <v>4063.05</v>
      </c>
      <c r="BG27" s="8"/>
      <c r="BH27" s="29"/>
    </row>
    <row r="28" spans="1:60" x14ac:dyDescent="0.2">
      <c r="A28" s="17"/>
      <c r="B28" s="18"/>
      <c r="C28" s="19" t="s">
        <v>15</v>
      </c>
      <c r="D28" s="26">
        <f>SUM(D8:D27)</f>
        <v>6784.4800000000005</v>
      </c>
      <c r="E28" s="26">
        <f t="shared" ref="E28:BF28" si="11">SUM(E8:E27)</f>
        <v>0</v>
      </c>
      <c r="F28" s="26">
        <f t="shared" si="11"/>
        <v>0</v>
      </c>
      <c r="G28" s="26">
        <f t="shared" si="11"/>
        <v>0</v>
      </c>
      <c r="H28" s="26">
        <f t="shared" si="11"/>
        <v>0</v>
      </c>
      <c r="I28" s="26">
        <f t="shared" si="11"/>
        <v>0</v>
      </c>
      <c r="J28" s="26">
        <f t="shared" si="11"/>
        <v>0</v>
      </c>
      <c r="K28" s="26">
        <f t="shared" si="11"/>
        <v>0</v>
      </c>
      <c r="L28" s="26">
        <f t="shared" si="11"/>
        <v>0</v>
      </c>
      <c r="M28" s="26">
        <f t="shared" si="11"/>
        <v>2721.4300000000003</v>
      </c>
      <c r="N28" s="26">
        <f t="shared" si="11"/>
        <v>4063.05</v>
      </c>
      <c r="O28" s="26">
        <f t="shared" si="11"/>
        <v>0</v>
      </c>
      <c r="P28" s="26">
        <f t="shared" si="11"/>
        <v>0</v>
      </c>
      <c r="Q28" s="26">
        <f t="shared" si="11"/>
        <v>0</v>
      </c>
      <c r="R28" s="26">
        <f t="shared" si="11"/>
        <v>0</v>
      </c>
      <c r="S28" s="26">
        <f t="shared" si="11"/>
        <v>0</v>
      </c>
      <c r="T28" s="26">
        <f t="shared" si="11"/>
        <v>0</v>
      </c>
      <c r="U28" s="26">
        <f t="shared" si="11"/>
        <v>0</v>
      </c>
      <c r="V28" s="26">
        <f t="shared" si="11"/>
        <v>0</v>
      </c>
      <c r="W28" s="26">
        <f t="shared" si="11"/>
        <v>0</v>
      </c>
      <c r="X28" s="26">
        <f t="shared" si="11"/>
        <v>0</v>
      </c>
      <c r="Y28" s="26">
        <f t="shared" si="11"/>
        <v>0</v>
      </c>
      <c r="Z28" s="26">
        <f t="shared" si="11"/>
        <v>0</v>
      </c>
      <c r="AA28" s="26">
        <f t="shared" si="11"/>
        <v>2563.0500000000002</v>
      </c>
      <c r="AB28" s="26">
        <f t="shared" si="11"/>
        <v>1221.4299999999998</v>
      </c>
      <c r="AC28" s="26">
        <f t="shared" si="11"/>
        <v>1220.3800000000001</v>
      </c>
      <c r="AD28" s="26">
        <f t="shared" si="11"/>
        <v>1.05</v>
      </c>
      <c r="AE28" s="26">
        <f t="shared" si="11"/>
        <v>0</v>
      </c>
      <c r="AF28" s="26">
        <f t="shared" si="11"/>
        <v>261</v>
      </c>
      <c r="AG28" s="26">
        <f t="shared" si="11"/>
        <v>0</v>
      </c>
      <c r="AH28" s="26">
        <f t="shared" si="11"/>
        <v>2302.0500000000002</v>
      </c>
      <c r="AI28" s="26">
        <f t="shared" si="11"/>
        <v>0</v>
      </c>
      <c r="AJ28" s="26">
        <f t="shared" si="11"/>
        <v>2563.0500000000002</v>
      </c>
      <c r="AK28" s="26">
        <f t="shared" si="11"/>
        <v>2563.0500000000002</v>
      </c>
      <c r="AL28" s="26">
        <f t="shared" si="11"/>
        <v>261</v>
      </c>
      <c r="AM28" s="26">
        <f t="shared" si="11"/>
        <v>0</v>
      </c>
      <c r="AN28" s="26">
        <f t="shared" si="11"/>
        <v>0</v>
      </c>
      <c r="AO28" s="26">
        <f t="shared" si="11"/>
        <v>0</v>
      </c>
      <c r="AP28" s="26">
        <f t="shared" si="11"/>
        <v>0</v>
      </c>
      <c r="AQ28" s="26">
        <f t="shared" si="11"/>
        <v>2008.89</v>
      </c>
      <c r="AR28" s="26">
        <f t="shared" si="11"/>
        <v>0</v>
      </c>
      <c r="AS28" s="26">
        <f t="shared" si="11"/>
        <v>125.64</v>
      </c>
      <c r="AT28" s="26">
        <f t="shared" si="11"/>
        <v>145</v>
      </c>
      <c r="AU28" s="26">
        <f t="shared" si="11"/>
        <v>0</v>
      </c>
      <c r="AV28" s="26">
        <f t="shared" si="11"/>
        <v>22.52</v>
      </c>
      <c r="AW28" s="26">
        <f t="shared" si="11"/>
        <v>1500</v>
      </c>
      <c r="AX28" s="26">
        <f t="shared" si="11"/>
        <v>1500</v>
      </c>
      <c r="AY28" s="26">
        <f t="shared" si="11"/>
        <v>1500</v>
      </c>
      <c r="AZ28" s="26">
        <f t="shared" si="11"/>
        <v>1500</v>
      </c>
      <c r="BA28" s="26">
        <f t="shared" si="11"/>
        <v>0</v>
      </c>
      <c r="BB28" s="26">
        <f t="shared" si="11"/>
        <v>0</v>
      </c>
      <c r="BC28" s="26">
        <f t="shared" si="11"/>
        <v>1500</v>
      </c>
      <c r="BD28" s="26">
        <f t="shared" si="11"/>
        <v>0</v>
      </c>
      <c r="BE28" s="26">
        <f t="shared" si="11"/>
        <v>10847.53</v>
      </c>
      <c r="BF28" s="26">
        <f t="shared" si="11"/>
        <v>10847.53</v>
      </c>
      <c r="BG28" s="20">
        <f>SUM(BG8:BG25)</f>
        <v>0</v>
      </c>
      <c r="BH28" s="26">
        <f>SUM(BH8:BH25)</f>
        <v>0</v>
      </c>
    </row>
    <row r="29" spans="1:60" ht="13.5" thickBot="1" x14ac:dyDescent="0.25">
      <c r="A29" s="17"/>
      <c r="B29" s="18"/>
      <c r="C29" s="19" t="s">
        <v>352</v>
      </c>
      <c r="D29" s="26"/>
      <c r="E29" s="26">
        <f>IF((SUM(E$7,E$28)-(SUM(F$7,F$28))&lt;0),0)+IF((SUM(E$7,E$28)-(SUM(F$7,F$28))&gt;0),(SUM(E$7,E$28)-(SUM(F$7,F$28))))</f>
        <v>0</v>
      </c>
      <c r="F29" s="26">
        <f>IF((SUM(F$7,F$28)-(SUM(E$7,E$28))&lt;0),0)+IF((SUM(F$7,F$28)-(SUM(E$7,E$28))&gt;0),(SUM(F$7,F$28)-(SUM(E$7,E$28))))</f>
        <v>0</v>
      </c>
      <c r="G29" s="26">
        <f>IF((SUM(G$7,G$28)-(SUM(H$7,H$28))&lt;0),0)+IF((SUM(G$7,G$28)-(SUM(H$7,H$28))&gt;0),(SUM(G$7,G$28)-(SUM(H$7,H$28))))</f>
        <v>0</v>
      </c>
      <c r="H29" s="26">
        <f>IF((SUM(H$7,H$28)-(SUM(G$7,G$28))&lt;0),0)+IF((SUM(H$7,H$28)-(SUM(G$7,G$28))&gt;0),(SUM(H$7,H$28)-(SUM(G$7,G$28))))</f>
        <v>0</v>
      </c>
      <c r="I29" s="26">
        <f>IF((SUM(I$7,I$28)-(SUM(J$7,J$28))&lt;0),0)+IF((SUM(I$7,I$28)-(SUM(J$7,J$28))&gt;0),(SUM(I$7,I$28)-(SUM(J$7,J$28))))</f>
        <v>0</v>
      </c>
      <c r="J29" s="26">
        <f>IF((SUM(J$7,J$28)-(SUM(I$7,I$28))&lt;0),0)+IF((SUM(J$7,J$28)-(SUM(I$7,I$28))&gt;0),(SUM(J$7,J$28)-(SUM(I$7,I$28))))</f>
        <v>0</v>
      </c>
      <c r="K29" s="26">
        <f>IF((SUM(K$7,K$28)-(SUM(L$7,L$28))&lt;0),0)+IF((SUM(K$7,K$28)-(SUM(L$7,L$28))&gt;0),(SUM(K$7,K$28)-(SUM(L$7,L$28))))</f>
        <v>0</v>
      </c>
      <c r="L29" s="26">
        <f>IF((SUM(L$7,L$28)-(SUM(K$7,K$28))&lt;0),0)+IF((SUM(L$7,L$28)-(SUM(K$7,K$28))&gt;0),(SUM(L$7,L$28)-(SUM(K$7,K$28))))</f>
        <v>0</v>
      </c>
      <c r="M29" s="26">
        <f>IF((SUM(M$7,M$28)-(SUM(N$7,N$28))&lt;0),0)+IF((SUM(M$7,M$28)-(SUM(N$7,N$28))&gt;0),(SUM(M$7,M$28)-(SUM(N$7,N$28))))</f>
        <v>816.30999999999949</v>
      </c>
      <c r="N29" s="26">
        <f>IF((SUM(N$7,N$28)-(SUM(M$7,M$28))&lt;0),0)+IF((SUM(N$7,N$28)-(SUM(M$7,M$28))&gt;0),(SUM(N$7,N$28)-(SUM(M$7,M$28))))</f>
        <v>0</v>
      </c>
      <c r="O29" s="26">
        <f>IF((SUM(O$7,O$28)-(SUM(P$7,P$28))&lt;0),0)+IF((SUM(O$7,O$28)-(SUM(P$7,P$28))&gt;0),(SUM(O$7,O$28)-(SUM(P$7,P$28))))</f>
        <v>0</v>
      </c>
      <c r="P29" s="26">
        <f>IF((SUM(P$7,P$28)-(SUM(O$7,O$28))&lt;0),0)+IF((SUM(P$7,P$28)-(SUM(O$7,O$28))&gt;0),(SUM(P$7,P$28)-(SUM(O$7,O$28))))</f>
        <v>0</v>
      </c>
      <c r="Q29" s="26">
        <f>IF((SUM(Q$7,Q$28)-(SUM(R$7,R$28))&lt;0),0)+IF((SUM(Q$7,Q$28)-(SUM(R$7,R$28))&gt;0),(SUM(Q$7,Q$28)-(SUM(R$7,R$28))))</f>
        <v>0</v>
      </c>
      <c r="R29" s="26">
        <f>IF((SUM(R$7,R$28)-(SUM(Q$7,Q$28))&lt;0),0)+IF((SUM(R$7,R$28)-(SUM(Q$7,Q$28))&gt;0),(SUM(R$7,R$28)-(SUM(Q$7,Q$28))))</f>
        <v>0</v>
      </c>
      <c r="S29" s="26">
        <f>IF((SUM(S$7,S$28)-(SUM(T$7,T$28))&lt;0),0)+IF((SUM(S$7,S$28)-(SUM(T$7,T$28))&gt;0),(SUM(S$7,S$28)-(SUM(T$7,T$28))))</f>
        <v>0</v>
      </c>
      <c r="T29" s="26">
        <f>IF((SUM(T$7,T$28)-(SUM(S$7,S$28))&lt;0),0)+IF((SUM(T$7,T$28)-(SUM(S$7,S$28))&gt;0),(SUM(T$7,T$28)-(SUM(S$7,S$28))))</f>
        <v>0</v>
      </c>
      <c r="U29" s="26">
        <f>IF((SUM(U$7,U$28)-(SUM(V$7,V$28))&lt;0),0)+IF((SUM(U$7,U$28)-(SUM(V$7,V$28))&gt;0),(SUM(U$7,U$28)-(SUM(V$7,V$28))))</f>
        <v>0</v>
      </c>
      <c r="V29" s="26">
        <f>IF((SUM(V$7,V$28)-(SUM(U$7,U$28))&lt;0),0)+IF((SUM(V$7,V$28)-(SUM(U$7,U$28))&gt;0),(SUM(V$7,V$28)-(SUM(U$7,U$28))))</f>
        <v>0</v>
      </c>
      <c r="W29" s="26">
        <f>IF((SUM(W$7,W$28)-(SUM(X$7,X$28))&lt;0),0)+IF((SUM(W$7,W$28)-(SUM(X$7,X$28))&gt;0),(SUM(W$7,W$28)-(SUM(X$7,X$28))))</f>
        <v>0</v>
      </c>
      <c r="X29" s="26">
        <f>IF((SUM(X$7,X$28)-(SUM(W$7,W$28))&lt;0),0)+IF((SUM(X$7,X$28)-(SUM(W$7,W$28))&gt;0),(SUM(X$7,X$28)-(SUM(W$7,W$28))))</f>
        <v>0</v>
      </c>
      <c r="Y29" s="26">
        <f>IF((SUM(Y$7,Y$28)-(SUM(Z$7,Z$28))&lt;0),0)+IF((SUM(Y$7,Y$28)-(SUM(Z$7,Z$28))&gt;0),(SUM(Y$7,Y$28)-(SUM(Z$7,Z$28))))</f>
        <v>0</v>
      </c>
      <c r="Z29" s="26">
        <f>IF((SUM(Z$7,Z$28)-(SUM(Y$7,Y$28))&lt;0),0)+IF((SUM(Z$7,Z$28)-(SUM(Y$7,Y$28))&gt;0),(SUM(Z$7,Z$28)-(SUM(Y$7,Y$28))))</f>
        <v>0</v>
      </c>
      <c r="AA29" s="26">
        <f>IF((SUM(AA$7,AA$28)-(SUM(AB$7,AB$28))&lt;0),0)+IF((SUM(AA$7,AA$28)-(SUM(AB$7,AB$28))&gt;0),(SUM(AA$7,AA$28)-(SUM(AB$7,AB$28))))</f>
        <v>0</v>
      </c>
      <c r="AB29" s="26">
        <f>IF((SUM(AB$7,AB$28)-(SUM(AA$7,AA$28))&lt;0),0)+IF((SUM(AB$7,AB$28)-(SUM(AA$7,AA$28))&gt;0),(SUM(AB$7,AB$28)-(SUM(AA$7,AA$28))))</f>
        <v>816.30999999999949</v>
      </c>
      <c r="AC29" s="26">
        <f>AC7+AC28</f>
        <v>5784.0199999999995</v>
      </c>
      <c r="AD29" s="26">
        <f>AD7+AD28</f>
        <v>7.62</v>
      </c>
      <c r="AE29" s="26">
        <f>AE7+AE28</f>
        <v>0</v>
      </c>
      <c r="AF29" s="26">
        <f>IF((SUM(AF$7,AF$28)-(SUM(AG$7,AG$28))&lt;0),0)+IF((SUM(AF$7,AF$28)-(SUM(AG$7,AG$28))&gt;0),(SUM(AF$7,AF$28)-(SUM(AG$7,AG$28))))</f>
        <v>1801.6079999999999</v>
      </c>
      <c r="AG29" s="26">
        <f>IF((SUM(AG$7,AG$28)-(SUM(AF$7,AF$28))&lt;0),0)+IF((SUM(AG$7,AG$28)-(SUM(AF$7,AF$28))&gt;0),(SUM(AG$7,AG$28)-(SUM(AF$7,AF$28))))</f>
        <v>0</v>
      </c>
      <c r="AH29" s="26">
        <f>IF((SUM(AH$7,AH$28)-(SUM(AI$7,AI$28))&lt;0),0)+IF((SUM(AH$7,AH$28)-(SUM(AI$7,AI$28))&gt;0),(SUM(AH$7,AH$28)-(SUM(AI$7,AI$28))))</f>
        <v>4381.4920000000002</v>
      </c>
      <c r="AI29" s="26">
        <f>IF((SUM(AI$7,AI$28)-(SUM(AH$7,AH$28))&lt;0),0)+IF((SUM(AI$7,AI$28)-(SUM(AH$7,AH$28))&gt;0),(SUM(AI$7,AI$28)-(SUM(AH$7,AH$28))))</f>
        <v>0</v>
      </c>
      <c r="AJ29" s="26">
        <f>IF((SUM(AJ$7,AJ$28)-(SUM(AK$7,AK$28))&lt;0),0)+IF((SUM(AJ$7,AJ$28)-(SUM(AK$7,AK$28))&gt;0),(SUM(AJ$7,AJ$28)-(SUM(AK$7,AK$28))))</f>
        <v>0</v>
      </c>
      <c r="AK29" s="91">
        <f>IF((SUM(AK$7,AK$28)-(SUM(AJ$7,AJ$28))&lt;0),0)+IF((SUM(AK$7,AK$28)-(SUM(AJ$7,AJ$28))&gt;0),(SUM(AK$7,AK$28)-(SUM(AJ$7,AJ$28))))</f>
        <v>0</v>
      </c>
      <c r="AL29" s="99">
        <f t="shared" ref="AL29:AV29" si="12">AL7+AL28</f>
        <v>1814</v>
      </c>
      <c r="AM29" s="100">
        <f t="shared" si="12"/>
        <v>0</v>
      </c>
      <c r="AN29" s="101">
        <f t="shared" si="12"/>
        <v>0</v>
      </c>
      <c r="AO29" s="99">
        <f t="shared" si="12"/>
        <v>0</v>
      </c>
      <c r="AP29" s="100">
        <f t="shared" si="12"/>
        <v>0</v>
      </c>
      <c r="AQ29" s="100">
        <f t="shared" si="12"/>
        <v>3963.8900000000003</v>
      </c>
      <c r="AR29" s="100">
        <f t="shared" si="12"/>
        <v>0</v>
      </c>
      <c r="AS29" s="100">
        <f t="shared" si="12"/>
        <v>176.14</v>
      </c>
      <c r="AT29" s="100">
        <f t="shared" si="12"/>
        <v>522</v>
      </c>
      <c r="AU29" s="100">
        <f t="shared" si="12"/>
        <v>0</v>
      </c>
      <c r="AV29" s="114">
        <f t="shared" si="12"/>
        <v>204.02999999999997</v>
      </c>
      <c r="AW29" s="99">
        <f>IF((SUM(AW$7,AW$28)-(SUM(AX$7,AX$28))&lt;0),0)+IF((SUM(AW$7,AW$28)-(SUM(AX$7,AX$28))&gt;0),(SUM(AW$7,AW$28)-(SUM(AX$7,AX$28))))</f>
        <v>0</v>
      </c>
      <c r="AX29" s="100">
        <f>IF((SUM(AX$7,AX$28)-(SUM(AW$7,AW$28))&lt;0),0)+IF((SUM(AX$7,AX$28)-(SUM(AW$7,AW$28))&gt;0),(SUM(AX$7,AX$28)-(SUM(AW$7,AW$28))))</f>
        <v>0</v>
      </c>
      <c r="AY29" s="100">
        <f>IF((SUM(AY$7,AY$28)-(SUM(AZ$7,AZ$28))&lt;0),0)+IF((SUM(AY$7,AY$28)-(SUM(AZ$7,AZ$28))&gt;0),(SUM(AY$7,AY$28)-(SUM(AZ$7,AZ$28))))</f>
        <v>0</v>
      </c>
      <c r="AZ29" s="100">
        <f>IF((SUM(AZ$7,AZ$28)-(SUM(AY$7,AY$28))&lt;0),0)+IF((SUM(AZ$7,AZ$28)-(SUM(AY$7,AY$28))&gt;0),(SUM(AZ$7,AZ$28)-(SUM(AY$7,AY$28))))</f>
        <v>0</v>
      </c>
      <c r="BA29" s="100">
        <f>BA7+BA28</f>
        <v>0</v>
      </c>
      <c r="BB29" s="100">
        <f>BB7+BB28</f>
        <v>0</v>
      </c>
      <c r="BC29" s="100">
        <f>BC7+BC28</f>
        <v>1500</v>
      </c>
      <c r="BD29" s="101">
        <f>BD7+BD28</f>
        <v>0</v>
      </c>
      <c r="BE29" s="92">
        <f>SUM(E29,G29,I29,K29,M29,O29,Q29,S29,U29,W29,Y29,AA29,AJ29,AW29,AY29)</f>
        <v>816.30999999999949</v>
      </c>
      <c r="BF29" s="26">
        <f>SUM(F29,H29,J29,L29,N29,P29,R29,T29,V29,X29,Z29,AB29,AK29,AX29,AZ29)</f>
        <v>816.30999999999949</v>
      </c>
      <c r="BG29" s="20">
        <f>BG7-BG28</f>
        <v>0</v>
      </c>
      <c r="BH29" s="26">
        <f>BH7-BH28</f>
        <v>0</v>
      </c>
    </row>
    <row r="30" spans="1:60" x14ac:dyDescent="0.2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</row>
    <row r="31" spans="1:60" x14ac:dyDescent="0.2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36">
        <f>BF29-BE29</f>
        <v>0</v>
      </c>
      <c r="BG31" s="5"/>
      <c r="BH31" s="5"/>
    </row>
    <row r="32" spans="1:60" x14ac:dyDescent="0.2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</row>
    <row r="33" spans="3:60" x14ac:dyDescent="0.2">
      <c r="C33" s="1" t="s">
        <v>25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</row>
    <row r="34" spans="3:60" x14ac:dyDescent="0.2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</row>
    <row r="35" spans="3:60" x14ac:dyDescent="0.2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</row>
    <row r="36" spans="3:60" x14ac:dyDescent="0.2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</row>
    <row r="41" spans="3:60" x14ac:dyDescent="0.2">
      <c r="C41" s="1" t="s">
        <v>25</v>
      </c>
    </row>
  </sheetData>
  <mergeCells count="64">
    <mergeCell ref="M3:N3"/>
    <mergeCell ref="O3:P3"/>
    <mergeCell ref="U4:V5"/>
    <mergeCell ref="W4:X5"/>
    <mergeCell ref="S4:T5"/>
    <mergeCell ref="AF5:AG5"/>
    <mergeCell ref="Y3:Z3"/>
    <mergeCell ref="U3:V3"/>
    <mergeCell ref="W3:X3"/>
    <mergeCell ref="Q3:R3"/>
    <mergeCell ref="Q4:R5"/>
    <mergeCell ref="A3:A6"/>
    <mergeCell ref="B3:B6"/>
    <mergeCell ref="C3:C6"/>
    <mergeCell ref="D3:D6"/>
    <mergeCell ref="G3:H3"/>
    <mergeCell ref="I3:J3"/>
    <mergeCell ref="G4:H5"/>
    <mergeCell ref="E3:F3"/>
    <mergeCell ref="E4:F5"/>
    <mergeCell ref="I4:J5"/>
    <mergeCell ref="K4:L5"/>
    <mergeCell ref="M4:N5"/>
    <mergeCell ref="O4:P5"/>
    <mergeCell ref="K3:L3"/>
    <mergeCell ref="AC3:AE3"/>
    <mergeCell ref="AF3:AI3"/>
    <mergeCell ref="AJ3:AK3"/>
    <mergeCell ref="AL3:AV3"/>
    <mergeCell ref="S3:T3"/>
    <mergeCell ref="AA3:AB3"/>
    <mergeCell ref="AW3:AX3"/>
    <mergeCell ref="AJ4:AK5"/>
    <mergeCell ref="AW4:AX5"/>
    <mergeCell ref="AU4:AU5"/>
    <mergeCell ref="AT4:AT5"/>
    <mergeCell ref="AH5:AI5"/>
    <mergeCell ref="AL4:AL5"/>
    <mergeCell ref="AM4:AM5"/>
    <mergeCell ref="AN4:AN5"/>
    <mergeCell ref="Y4:Z5"/>
    <mergeCell ref="AA4:AB5"/>
    <mergeCell ref="AC4:AC6"/>
    <mergeCell ref="AD4:AD6"/>
    <mergeCell ref="AE4:AE6"/>
    <mergeCell ref="AH4:AI4"/>
    <mergeCell ref="AF4:AG4"/>
    <mergeCell ref="BE3:BF5"/>
    <mergeCell ref="BG3:BH5"/>
    <mergeCell ref="AY3:AZ3"/>
    <mergeCell ref="BC4:BC6"/>
    <mergeCell ref="BA4:BA6"/>
    <mergeCell ref="BD4:BD6"/>
    <mergeCell ref="BA3:BD3"/>
    <mergeCell ref="AL6:AN6"/>
    <mergeCell ref="AO6:AV6"/>
    <mergeCell ref="AY4:AZ5"/>
    <mergeCell ref="BB4:BB6"/>
    <mergeCell ref="AP4:AP5"/>
    <mergeCell ref="AQ4:AQ5"/>
    <mergeCell ref="AR4:AR5"/>
    <mergeCell ref="AS4:AS5"/>
    <mergeCell ref="AO4:AO5"/>
    <mergeCell ref="AV4:AV5"/>
  </mergeCells>
  <dataValidations count="1">
    <dataValidation type="list" allowBlank="1" showInputMessage="1" showErrorMessage="1" sqref="C16:C17 C8:C14">
      <formula1>Типичные_операции</formula1>
    </dataValidation>
  </dataValidations>
  <pageMargins left="0.19685039370078741" right="0.19685039370078741" top="0.78740157480314965" bottom="0.19685039370078741" header="0.51181102362204722" footer="0.51181102362204722"/>
  <pageSetup paperSize="9" scale="85" orientation="landscape" blackAndWhite="1" r:id="rId1"/>
  <headerFooter>
    <oddFooter>&amp;R&amp;P</oddFooter>
  </headerFooter>
  <colBreaks count="1" manualBreakCount="1">
    <brk id="56" max="3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6" name="Button 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7" name="Button 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8" name="Button 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9" name="Button 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0" name="Button 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1" name="Button 1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2" name="Button 1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3" name="Button 1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4" name="Button 1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5" name="Button 1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16" name="Button 1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17" name="Button 1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9" r:id="rId18" name="Button 1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0" r:id="rId19" name="Button 2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1" r:id="rId20" name="Button 2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2" r:id="rId21" name="Button 2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3" r:id="rId22" name="Button 2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4" r:id="rId23" name="Button 2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5" r:id="rId24" name="Button 2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6" r:id="rId25" name="Button 2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7" r:id="rId26" name="Button 2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8" r:id="rId27" name="Button 2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9" r:id="rId28" name="Button 29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0" r:id="rId29" name="Button 30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1" r:id="rId30" name="Button 31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2" r:id="rId31" name="Button 32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3" r:id="rId32" name="Button 33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4" r:id="rId33" name="Button 34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5" r:id="rId34" name="Button 35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6" r:id="rId35" name="Button 36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7" r:id="rId36" name="Button 37">
              <controlPr defaultSize="0" print="0" autoFill="0" autoPict="0" macro="[0]!Кнопка5_Щелчок">
                <anchor moveWithCells="1">
                  <from>
                    <xdr:col>0</xdr:col>
                    <xdr:colOff>257175</xdr:colOff>
                    <xdr:row>27</xdr:row>
                    <xdr:rowOff>142875</xdr:rowOff>
                  </from>
                  <to>
                    <xdr:col>1</xdr:col>
                    <xdr:colOff>323850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8" r:id="rId37" name="Button 38">
              <controlPr defaultSize="0" print="0" autoFill="0" autoPict="0" macro="[0]!Кнопка6_Щелчок">
                <anchor moveWithCells="1">
                  <from>
                    <xdr:col>1</xdr:col>
                    <xdr:colOff>314325</xdr:colOff>
                    <xdr:row>29</xdr:row>
                    <xdr:rowOff>142875</xdr:rowOff>
                  </from>
                  <to>
                    <xdr:col>1</xdr:col>
                    <xdr:colOff>647700</xdr:colOff>
                    <xdr:row>31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2"/>
  <sheetViews>
    <sheetView topLeftCell="A31" zoomScale="75" zoomScaleNormal="75" workbookViewId="0">
      <selection activeCell="G40" sqref="G40:H40"/>
    </sheetView>
  </sheetViews>
  <sheetFormatPr defaultRowHeight="15" x14ac:dyDescent="0.25"/>
  <cols>
    <col min="1" max="1" width="4" style="235" customWidth="1"/>
    <col min="2" max="2" width="22.85546875" style="235" customWidth="1"/>
    <col min="3" max="3" width="11.7109375" style="235" customWidth="1"/>
    <col min="4" max="5" width="18.5703125" style="235" customWidth="1"/>
    <col min="6" max="6" width="6.85546875" style="235" customWidth="1"/>
    <col min="7" max="7" width="14.42578125" style="235" customWidth="1"/>
    <col min="8" max="8" width="17.7109375" style="235" customWidth="1"/>
    <col min="9" max="16384" width="9.140625" style="235"/>
  </cols>
  <sheetData>
    <row r="1" spans="1:9" ht="19.5" customHeight="1" x14ac:dyDescent="0.25">
      <c r="E1" s="371" t="s">
        <v>69</v>
      </c>
      <c r="F1" s="371"/>
      <c r="G1" s="371"/>
      <c r="H1" s="371"/>
    </row>
    <row r="2" spans="1:9" ht="44.25" customHeight="1" x14ac:dyDescent="0.25">
      <c r="E2" s="371" t="s">
        <v>396</v>
      </c>
      <c r="F2" s="371"/>
      <c r="G2" s="371"/>
      <c r="H2" s="371"/>
    </row>
    <row r="3" spans="1:9" ht="13.15" customHeight="1" x14ac:dyDescent="0.25">
      <c r="A3" s="372" t="s">
        <v>397</v>
      </c>
      <c r="B3" s="372"/>
      <c r="C3" s="372"/>
      <c r="D3" s="372"/>
      <c r="E3" s="372"/>
      <c r="F3" s="372"/>
      <c r="G3" s="372"/>
      <c r="H3" s="372"/>
    </row>
    <row r="4" spans="1:9" ht="13.15" customHeight="1" x14ac:dyDescent="0.25">
      <c r="A4" s="372" t="s">
        <v>398</v>
      </c>
      <c r="B4" s="372"/>
      <c r="C4" s="372"/>
      <c r="D4" s="372"/>
      <c r="E4" s="372"/>
      <c r="F4" s="372"/>
      <c r="G4" s="372"/>
      <c r="H4" s="372"/>
    </row>
    <row r="5" spans="1:9" ht="13.15" customHeight="1" x14ac:dyDescent="0.25">
      <c r="A5" s="372" t="s">
        <v>399</v>
      </c>
      <c r="B5" s="372"/>
      <c r="C5" s="372"/>
      <c r="D5" s="372"/>
      <c r="E5" s="372"/>
      <c r="F5" s="372"/>
      <c r="G5" s="372"/>
      <c r="H5" s="372"/>
    </row>
    <row r="6" spans="1:9" ht="13.15" customHeight="1" x14ac:dyDescent="0.25">
      <c r="A6" s="366" t="s">
        <v>400</v>
      </c>
      <c r="B6" s="366"/>
      <c r="C6" s="366"/>
      <c r="D6" s="366"/>
      <c r="E6" s="366"/>
      <c r="F6" s="366"/>
      <c r="G6" s="366"/>
      <c r="H6" s="366"/>
    </row>
    <row r="7" spans="1:9" ht="7.9" customHeight="1" x14ac:dyDescent="0.25"/>
    <row r="8" spans="1:9" ht="21" customHeight="1" x14ac:dyDescent="0.25">
      <c r="A8" s="370" t="s">
        <v>357</v>
      </c>
      <c r="B8" s="370"/>
      <c r="C8" s="370"/>
      <c r="D8" s="370"/>
      <c r="E8" s="370"/>
      <c r="F8" s="370"/>
      <c r="G8" s="370"/>
      <c r="H8" s="370"/>
      <c r="I8" s="236"/>
    </row>
    <row r="9" spans="1:9" ht="20.25" customHeight="1" x14ac:dyDescent="0.25">
      <c r="A9" s="367" t="s">
        <v>125</v>
      </c>
      <c r="B9" s="378" t="s">
        <v>126</v>
      </c>
      <c r="C9" s="378" t="s">
        <v>86</v>
      </c>
      <c r="D9" s="376" t="s">
        <v>358</v>
      </c>
      <c r="E9" s="377"/>
      <c r="F9" s="375" t="s">
        <v>359</v>
      </c>
      <c r="G9" s="375"/>
      <c r="H9" s="375"/>
    </row>
    <row r="10" spans="1:9" ht="90" customHeight="1" x14ac:dyDescent="0.25">
      <c r="A10" s="368"/>
      <c r="B10" s="379"/>
      <c r="C10" s="379"/>
      <c r="D10" s="125" t="s">
        <v>266</v>
      </c>
      <c r="E10" s="234" t="s">
        <v>131</v>
      </c>
      <c r="F10" s="374" t="s">
        <v>266</v>
      </c>
      <c r="G10" s="374"/>
      <c r="H10" s="234" t="s">
        <v>131</v>
      </c>
    </row>
    <row r="11" spans="1:9" ht="16.5" customHeight="1" x14ac:dyDescent="0.25">
      <c r="A11" s="368"/>
      <c r="B11" s="379"/>
      <c r="C11" s="379"/>
      <c r="D11" s="108" t="s">
        <v>267</v>
      </c>
      <c r="E11" s="108" t="s">
        <v>267</v>
      </c>
      <c r="F11" s="108" t="s">
        <v>268</v>
      </c>
      <c r="G11" s="108" t="s">
        <v>267</v>
      </c>
      <c r="H11" s="108" t="s">
        <v>267</v>
      </c>
    </row>
    <row r="12" spans="1:9" ht="17.45" customHeight="1" x14ac:dyDescent="0.25">
      <c r="A12" s="369"/>
      <c r="B12" s="380"/>
      <c r="C12" s="380"/>
      <c r="D12" s="234">
        <v>2</v>
      </c>
      <c r="E12" s="234">
        <v>3</v>
      </c>
      <c r="F12" s="234">
        <v>4</v>
      </c>
      <c r="G12" s="234">
        <v>5</v>
      </c>
      <c r="H12" s="234">
        <v>6</v>
      </c>
    </row>
    <row r="13" spans="1:9" ht="61.15" customHeight="1" x14ac:dyDescent="0.25">
      <c r="A13" s="367" t="s">
        <v>269</v>
      </c>
      <c r="B13" s="237" t="s">
        <v>355</v>
      </c>
      <c r="C13" s="234">
        <v>1</v>
      </c>
      <c r="D13" s="238">
        <f>январь!AB7-январь!AA7</f>
        <v>1704.73</v>
      </c>
      <c r="E13" s="238">
        <f>январь!AX7-январь!AW7</f>
        <v>0</v>
      </c>
      <c r="F13" s="239"/>
      <c r="G13" s="238">
        <f>D34</f>
        <v>816.30999999999858</v>
      </c>
      <c r="H13" s="238">
        <f>E34</f>
        <v>0</v>
      </c>
    </row>
    <row r="14" spans="1:9" ht="59.45" customHeight="1" x14ac:dyDescent="0.25">
      <c r="A14" s="368"/>
      <c r="B14" s="237" t="s">
        <v>270</v>
      </c>
      <c r="C14" s="234">
        <v>2</v>
      </c>
      <c r="D14" s="238">
        <f>SUM(D15:D18)</f>
        <v>5791.6399999999994</v>
      </c>
      <c r="E14" s="238">
        <f>SUM(E15:E18)</f>
        <v>1500</v>
      </c>
      <c r="F14" s="240"/>
      <c r="G14" s="238">
        <f>SUM(G15:G18)</f>
        <v>6008</v>
      </c>
      <c r="H14" s="238">
        <f>SUM(H15:H18)</f>
        <v>1500</v>
      </c>
    </row>
    <row r="15" spans="1:9" ht="25.9" customHeight="1" x14ac:dyDescent="0.25">
      <c r="A15" s="368"/>
      <c r="B15" s="241" t="s">
        <v>271</v>
      </c>
      <c r="C15" s="234">
        <v>3</v>
      </c>
      <c r="D15" s="238">
        <f>декабрь!AC29</f>
        <v>5784.0199999999995</v>
      </c>
      <c r="E15" s="242" t="s">
        <v>94</v>
      </c>
      <c r="F15" s="239"/>
      <c r="G15" s="254">
        <v>6000</v>
      </c>
      <c r="H15" s="254" t="s">
        <v>94</v>
      </c>
    </row>
    <row r="16" spans="1:9" ht="56.45" customHeight="1" x14ac:dyDescent="0.25">
      <c r="A16" s="368"/>
      <c r="B16" s="241" t="s">
        <v>272</v>
      </c>
      <c r="C16" s="234">
        <v>4</v>
      </c>
      <c r="D16" s="242" t="s">
        <v>94</v>
      </c>
      <c r="E16" s="243">
        <f>январь!AX22+февраль!AX23+март!AX22+апрель!AX22+май!AX22+июнь!AX26+июль!AX22+август!AX22+сентябрь!AX23+октябрь!AX23+ноябрь!AX23+декабрь!AX28</f>
        <v>1500</v>
      </c>
      <c r="F16" s="239"/>
      <c r="G16" s="254" t="s">
        <v>94</v>
      </c>
      <c r="H16" s="254">
        <v>1500</v>
      </c>
    </row>
    <row r="17" spans="1:8" ht="73.5" customHeight="1" x14ac:dyDescent="0.25">
      <c r="A17" s="368"/>
      <c r="B17" s="241" t="s">
        <v>273</v>
      </c>
      <c r="C17" s="234">
        <v>5</v>
      </c>
      <c r="D17" s="242"/>
      <c r="E17" s="242" t="s">
        <v>94</v>
      </c>
      <c r="F17" s="239"/>
      <c r="G17" s="242"/>
      <c r="H17" s="242" t="s">
        <v>94</v>
      </c>
    </row>
    <row r="18" spans="1:8" ht="18" customHeight="1" x14ac:dyDescent="0.25">
      <c r="A18" s="368"/>
      <c r="B18" s="241" t="s">
        <v>274</v>
      </c>
      <c r="C18" s="234">
        <v>6</v>
      </c>
      <c r="D18" s="238">
        <f>SUM(декабрь!AD29:AE29)</f>
        <v>7.62</v>
      </c>
      <c r="E18" s="242" t="s">
        <v>94</v>
      </c>
      <c r="F18" s="239"/>
      <c r="G18" s="242">
        <v>8</v>
      </c>
      <c r="H18" s="242" t="s">
        <v>94</v>
      </c>
    </row>
    <row r="19" spans="1:8" ht="46.5" customHeight="1" x14ac:dyDescent="0.25">
      <c r="A19" s="369"/>
      <c r="B19" s="241" t="s">
        <v>275</v>
      </c>
      <c r="C19" s="234">
        <v>7</v>
      </c>
      <c r="D19" s="238">
        <f>SUM(D13,D14)</f>
        <v>7496.369999999999</v>
      </c>
      <c r="E19" s="238">
        <f>SUM(E13,E14)</f>
        <v>1500</v>
      </c>
      <c r="F19" s="244">
        <f>SUM(F13,F14)</f>
        <v>0</v>
      </c>
      <c r="G19" s="238">
        <f>SUM(G13,G14)</f>
        <v>6824.3099999999986</v>
      </c>
      <c r="H19" s="238">
        <f>SUM(H13,H14)</f>
        <v>1500</v>
      </c>
    </row>
    <row r="20" spans="1:8" ht="28.5" x14ac:dyDescent="0.25">
      <c r="A20" s="367" t="s">
        <v>301</v>
      </c>
      <c r="B20" s="237" t="s">
        <v>298</v>
      </c>
      <c r="C20" s="245"/>
      <c r="D20" s="242">
        <f>D21+D29</f>
        <v>6680.06</v>
      </c>
      <c r="E20" s="242"/>
      <c r="F20" s="239"/>
      <c r="G20" s="242"/>
      <c r="H20" s="242"/>
    </row>
    <row r="21" spans="1:8" ht="28.5" x14ac:dyDescent="0.25">
      <c r="A21" s="368"/>
      <c r="B21" s="237" t="s">
        <v>276</v>
      </c>
      <c r="C21" s="234">
        <v>1</v>
      </c>
      <c r="D21" s="238">
        <f>SUM(D22:D28)</f>
        <v>5954.0300000000007</v>
      </c>
      <c r="E21" s="238">
        <f>SUM(E22:E28)</f>
        <v>1500</v>
      </c>
      <c r="F21" s="246">
        <f>SUM(F22:F28)</f>
        <v>0.87082066869300911</v>
      </c>
      <c r="G21" s="238">
        <f>SUM(G22:G28)</f>
        <v>5730</v>
      </c>
      <c r="H21" s="238">
        <f>SUM(H22:H28)</f>
        <v>1500</v>
      </c>
    </row>
    <row r="22" spans="1:8" ht="45" x14ac:dyDescent="0.25">
      <c r="A22" s="368"/>
      <c r="B22" s="241" t="s">
        <v>277</v>
      </c>
      <c r="C22" s="234" t="s">
        <v>278</v>
      </c>
      <c r="D22" s="238">
        <f>SUM(декабрь!AL29:AN29)</f>
        <v>1814</v>
      </c>
      <c r="E22" s="242">
        <f>декабрь!BB29</f>
        <v>0</v>
      </c>
      <c r="F22" s="247">
        <f>G22/G33</f>
        <v>0.303951367781155</v>
      </c>
      <c r="G22" s="248">
        <v>2000</v>
      </c>
      <c r="H22" s="242"/>
    </row>
    <row r="23" spans="1:8" ht="45" x14ac:dyDescent="0.25">
      <c r="A23" s="368"/>
      <c r="B23" s="241" t="s">
        <v>154</v>
      </c>
      <c r="C23" s="234" t="s">
        <v>279</v>
      </c>
      <c r="D23" s="238">
        <f>декабрь!AO29</f>
        <v>0</v>
      </c>
      <c r="E23" s="242"/>
      <c r="F23" s="247">
        <f>G23/G33</f>
        <v>2.2796352583586626E-2</v>
      </c>
      <c r="G23" s="248">
        <v>150</v>
      </c>
      <c r="H23" s="242"/>
    </row>
    <row r="24" spans="1:8" ht="54" customHeight="1" x14ac:dyDescent="0.25">
      <c r="A24" s="368"/>
      <c r="B24" s="241" t="s">
        <v>280</v>
      </c>
      <c r="C24" s="234" t="s">
        <v>281</v>
      </c>
      <c r="D24" s="238">
        <f>декабрь!AP29</f>
        <v>0</v>
      </c>
      <c r="E24" s="238">
        <f>декабрь!BA29</f>
        <v>0</v>
      </c>
      <c r="F24" s="247">
        <f>G24/G33</f>
        <v>9.1185410334346503E-2</v>
      </c>
      <c r="G24" s="248">
        <v>600</v>
      </c>
      <c r="H24" s="242"/>
    </row>
    <row r="25" spans="1:8" ht="45" x14ac:dyDescent="0.25">
      <c r="A25" s="368"/>
      <c r="B25" s="241" t="s">
        <v>43</v>
      </c>
      <c r="C25" s="234" t="s">
        <v>282</v>
      </c>
      <c r="D25" s="238">
        <f>SUM(декабрь!AQ29:AR29)</f>
        <v>3963.8900000000003</v>
      </c>
      <c r="E25" s="238">
        <f>SUM(декабрь!BC29:BD29)</f>
        <v>1500</v>
      </c>
      <c r="F25" s="247">
        <f>G25/G33</f>
        <v>0.37993920972644379</v>
      </c>
      <c r="G25" s="248">
        <v>2500</v>
      </c>
      <c r="H25" s="242">
        <v>1500</v>
      </c>
    </row>
    <row r="26" spans="1:8" ht="51" customHeight="1" x14ac:dyDescent="0.25">
      <c r="A26" s="368"/>
      <c r="B26" s="241" t="s">
        <v>283</v>
      </c>
      <c r="C26" s="234" t="s">
        <v>284</v>
      </c>
      <c r="D26" s="238">
        <f>декабрь!AS29</f>
        <v>176.14</v>
      </c>
      <c r="E26" s="242"/>
      <c r="F26" s="247">
        <f>G26/G33</f>
        <v>3.0395136778115502E-2</v>
      </c>
      <c r="G26" s="248">
        <v>200</v>
      </c>
      <c r="H26" s="242"/>
    </row>
    <row r="27" spans="1:8" ht="30" customHeight="1" x14ac:dyDescent="0.25">
      <c r="A27" s="368"/>
      <c r="B27" s="241" t="s">
        <v>285</v>
      </c>
      <c r="C27" s="234" t="s">
        <v>286</v>
      </c>
      <c r="D27" s="242"/>
      <c r="E27" s="242" t="s">
        <v>94</v>
      </c>
      <c r="F27" s="247">
        <f>G27/G33</f>
        <v>2.1276595744680851E-2</v>
      </c>
      <c r="G27" s="248">
        <v>140</v>
      </c>
      <c r="H27" s="242"/>
    </row>
    <row r="28" spans="1:8" ht="45" x14ac:dyDescent="0.25">
      <c r="A28" s="368"/>
      <c r="B28" s="241" t="s">
        <v>173</v>
      </c>
      <c r="C28" s="234" t="s">
        <v>287</v>
      </c>
      <c r="D28" s="242">
        <f>декабрь!AU29</f>
        <v>0</v>
      </c>
      <c r="E28" s="242" t="s">
        <v>94</v>
      </c>
      <c r="F28" s="247">
        <f>G28/G33</f>
        <v>2.1276595744680851E-2</v>
      </c>
      <c r="G28" s="248">
        <v>140</v>
      </c>
      <c r="H28" s="242"/>
    </row>
    <row r="29" spans="1:8" ht="42.75" x14ac:dyDescent="0.25">
      <c r="A29" s="368"/>
      <c r="B29" s="237" t="s">
        <v>288</v>
      </c>
      <c r="C29" s="234">
        <v>2</v>
      </c>
      <c r="D29" s="238">
        <f>SUM(D30:D32)</f>
        <v>726.03</v>
      </c>
      <c r="E29" s="238">
        <f>SUM(E30:E32)</f>
        <v>0</v>
      </c>
      <c r="F29" s="246">
        <f>G29/G33</f>
        <v>0.12917933130699089</v>
      </c>
      <c r="G29" s="238">
        <f>SUM(G30:G32)</f>
        <v>850</v>
      </c>
      <c r="H29" s="238">
        <f>SUM(H30:H32)</f>
        <v>0</v>
      </c>
    </row>
    <row r="30" spans="1:8" ht="105" x14ac:dyDescent="0.25">
      <c r="A30" s="368"/>
      <c r="B30" s="241" t="s">
        <v>289</v>
      </c>
      <c r="C30" s="234" t="s">
        <v>290</v>
      </c>
      <c r="D30" s="238">
        <f>декабрь!AT29</f>
        <v>522</v>
      </c>
      <c r="E30" s="242" t="s">
        <v>94</v>
      </c>
      <c r="F30" s="247">
        <f>G30/G33</f>
        <v>9.7264437689969604E-2</v>
      </c>
      <c r="G30" s="248">
        <v>640</v>
      </c>
      <c r="H30" s="242"/>
    </row>
    <row r="31" spans="1:8" ht="44.45" customHeight="1" x14ac:dyDescent="0.25">
      <c r="A31" s="368"/>
      <c r="B31" s="241" t="s">
        <v>177</v>
      </c>
      <c r="C31" s="234" t="s">
        <v>291</v>
      </c>
      <c r="D31" s="242"/>
      <c r="E31" s="242" t="s">
        <v>94</v>
      </c>
      <c r="F31" s="247">
        <v>0</v>
      </c>
      <c r="G31" s="248">
        <f>G$19*F31</f>
        <v>0</v>
      </c>
      <c r="H31" s="242"/>
    </row>
    <row r="32" spans="1:8" x14ac:dyDescent="0.25">
      <c r="A32" s="368"/>
      <c r="B32" s="241" t="s">
        <v>292</v>
      </c>
      <c r="C32" s="234" t="s">
        <v>293</v>
      </c>
      <c r="D32" s="238">
        <f>декабрь!AV29</f>
        <v>204.02999999999997</v>
      </c>
      <c r="E32" s="242" t="s">
        <v>94</v>
      </c>
      <c r="F32" s="247">
        <f>G32/G21</f>
        <v>3.6649214659685861E-2</v>
      </c>
      <c r="G32" s="248">
        <v>210</v>
      </c>
      <c r="H32" s="242"/>
    </row>
    <row r="33" spans="1:8" ht="31.9" customHeight="1" x14ac:dyDescent="0.25">
      <c r="A33" s="368"/>
      <c r="B33" s="237" t="s">
        <v>294</v>
      </c>
      <c r="C33" s="234"/>
      <c r="D33" s="238">
        <f>SUM(D21,D29,)</f>
        <v>6680.06</v>
      </c>
      <c r="E33" s="238">
        <f>SUM(E21,E29,)</f>
        <v>1500</v>
      </c>
      <c r="F33" s="246">
        <f>F21+F29</f>
        <v>1</v>
      </c>
      <c r="G33" s="238">
        <f>SUM(G21,G29,)</f>
        <v>6580</v>
      </c>
      <c r="H33" s="238">
        <f>SUM(H21,H29,)</f>
        <v>1500</v>
      </c>
    </row>
    <row r="34" spans="1:8" ht="60.6" customHeight="1" x14ac:dyDescent="0.25">
      <c r="A34" s="369"/>
      <c r="B34" s="237" t="s">
        <v>356</v>
      </c>
      <c r="C34" s="234"/>
      <c r="D34" s="238">
        <f>D13+D14-D33</f>
        <v>816.30999999999858</v>
      </c>
      <c r="E34" s="238">
        <f>E13+E14-E33</f>
        <v>0</v>
      </c>
      <c r="F34" s="240"/>
      <c r="G34" s="238">
        <f>G13+G14-G33</f>
        <v>244.30999999999858</v>
      </c>
      <c r="H34" s="238">
        <f>H13+H14-H33</f>
        <v>0</v>
      </c>
    </row>
    <row r="35" spans="1:8" x14ac:dyDescent="0.25">
      <c r="D35" s="249"/>
      <c r="E35" s="249"/>
      <c r="F35" s="250"/>
      <c r="G35" s="249"/>
      <c r="H35" s="249"/>
    </row>
    <row r="36" spans="1:8" x14ac:dyDescent="0.25">
      <c r="D36" s="249"/>
      <c r="E36" s="249"/>
      <c r="F36" s="250"/>
      <c r="G36" s="249"/>
      <c r="H36" s="249"/>
    </row>
    <row r="37" spans="1:8" x14ac:dyDescent="0.25">
      <c r="B37" s="251" t="s">
        <v>295</v>
      </c>
      <c r="C37" s="236"/>
      <c r="D37" s="252"/>
      <c r="E37" s="252"/>
      <c r="F37" s="250"/>
      <c r="G37" s="381"/>
      <c r="H37" s="381"/>
    </row>
    <row r="38" spans="1:8" ht="12" customHeight="1" x14ac:dyDescent="0.25">
      <c r="D38" s="373" t="s">
        <v>240</v>
      </c>
      <c r="E38" s="373"/>
      <c r="F38" s="250"/>
      <c r="G38" s="373" t="s">
        <v>296</v>
      </c>
      <c r="H38" s="373"/>
    </row>
    <row r="39" spans="1:8" ht="12" customHeight="1" x14ac:dyDescent="0.25">
      <c r="D39" s="253"/>
      <c r="E39" s="253"/>
      <c r="F39" s="250"/>
      <c r="G39" s="253"/>
      <c r="H39" s="253"/>
    </row>
    <row r="40" spans="1:8" x14ac:dyDescent="0.25">
      <c r="B40" s="251" t="s">
        <v>297</v>
      </c>
      <c r="D40" s="252"/>
      <c r="E40" s="252"/>
      <c r="F40" s="250"/>
      <c r="G40" s="381"/>
      <c r="H40" s="381"/>
    </row>
    <row r="41" spans="1:8" ht="12" customHeight="1" x14ac:dyDescent="0.25">
      <c r="D41" s="373" t="s">
        <v>240</v>
      </c>
      <c r="E41" s="373"/>
      <c r="F41" s="250"/>
      <c r="G41" s="373" t="s">
        <v>296</v>
      </c>
      <c r="H41" s="373"/>
    </row>
    <row r="42" spans="1:8" x14ac:dyDescent="0.25">
      <c r="D42" s="249"/>
      <c r="E42" s="249"/>
      <c r="F42" s="250"/>
      <c r="G42" s="249"/>
      <c r="H42" s="249"/>
    </row>
    <row r="43" spans="1:8" x14ac:dyDescent="0.25">
      <c r="D43" s="249"/>
      <c r="E43" s="249"/>
      <c r="F43" s="250"/>
      <c r="G43" s="249"/>
      <c r="H43" s="249"/>
    </row>
    <row r="44" spans="1:8" x14ac:dyDescent="0.25">
      <c r="D44" s="249"/>
      <c r="E44" s="249"/>
      <c r="F44" s="250"/>
      <c r="G44" s="249"/>
      <c r="H44" s="249"/>
    </row>
    <row r="45" spans="1:8" x14ac:dyDescent="0.25">
      <c r="D45" s="249"/>
      <c r="E45" s="249"/>
      <c r="F45" s="250"/>
      <c r="G45" s="249"/>
      <c r="H45" s="249"/>
    </row>
    <row r="46" spans="1:8" x14ac:dyDescent="0.25">
      <c r="D46" s="249"/>
      <c r="E46" s="249"/>
      <c r="F46" s="250"/>
      <c r="G46" s="249"/>
      <c r="H46" s="249"/>
    </row>
    <row r="47" spans="1:8" x14ac:dyDescent="0.25">
      <c r="D47" s="249"/>
      <c r="E47" s="249"/>
      <c r="F47" s="250"/>
      <c r="G47" s="249"/>
      <c r="H47" s="249"/>
    </row>
    <row r="48" spans="1:8" x14ac:dyDescent="0.25">
      <c r="D48" s="249"/>
      <c r="E48" s="249"/>
      <c r="F48" s="250"/>
      <c r="G48" s="249"/>
      <c r="H48" s="249"/>
    </row>
    <row r="49" spans="4:8" x14ac:dyDescent="0.25">
      <c r="D49" s="249"/>
      <c r="E49" s="249"/>
      <c r="G49" s="249"/>
      <c r="H49" s="249"/>
    </row>
    <row r="50" spans="4:8" x14ac:dyDescent="0.25">
      <c r="D50" s="249"/>
      <c r="E50" s="249"/>
      <c r="G50" s="249"/>
      <c r="H50" s="249"/>
    </row>
    <row r="51" spans="4:8" x14ac:dyDescent="0.25">
      <c r="D51" s="249"/>
      <c r="E51" s="249"/>
      <c r="G51" s="249"/>
      <c r="H51" s="249"/>
    </row>
    <row r="52" spans="4:8" x14ac:dyDescent="0.25">
      <c r="D52" s="249"/>
      <c r="E52" s="249"/>
      <c r="G52" s="249"/>
      <c r="H52" s="249"/>
    </row>
    <row r="53" spans="4:8" x14ac:dyDescent="0.25">
      <c r="D53" s="249"/>
      <c r="E53" s="249"/>
      <c r="G53" s="249"/>
      <c r="H53" s="249"/>
    </row>
    <row r="54" spans="4:8" x14ac:dyDescent="0.25">
      <c r="D54" s="249"/>
      <c r="E54" s="249"/>
    </row>
    <row r="55" spans="4:8" x14ac:dyDescent="0.25">
      <c r="D55" s="249"/>
      <c r="E55" s="249"/>
    </row>
    <row r="56" spans="4:8" x14ac:dyDescent="0.25">
      <c r="D56" s="249"/>
      <c r="E56" s="249"/>
    </row>
    <row r="57" spans="4:8" x14ac:dyDescent="0.25">
      <c r="D57" s="249"/>
      <c r="E57" s="249"/>
    </row>
    <row r="58" spans="4:8" x14ac:dyDescent="0.25">
      <c r="D58" s="249"/>
      <c r="E58" s="249"/>
    </row>
    <row r="59" spans="4:8" x14ac:dyDescent="0.25">
      <c r="D59" s="249"/>
      <c r="E59" s="249"/>
    </row>
    <row r="60" spans="4:8" x14ac:dyDescent="0.25">
      <c r="D60" s="249"/>
      <c r="E60" s="249"/>
    </row>
    <row r="61" spans="4:8" x14ac:dyDescent="0.25">
      <c r="D61" s="249"/>
      <c r="E61" s="249"/>
    </row>
    <row r="62" spans="4:8" x14ac:dyDescent="0.25">
      <c r="D62" s="249"/>
      <c r="E62" s="249"/>
    </row>
    <row r="63" spans="4:8" x14ac:dyDescent="0.25">
      <c r="D63" s="249"/>
      <c r="E63" s="249"/>
    </row>
    <row r="64" spans="4:8" x14ac:dyDescent="0.25">
      <c r="D64" s="249"/>
      <c r="E64" s="249"/>
    </row>
    <row r="65" spans="4:5" x14ac:dyDescent="0.25">
      <c r="D65" s="249"/>
      <c r="E65" s="249"/>
    </row>
    <row r="66" spans="4:5" x14ac:dyDescent="0.25">
      <c r="D66" s="249"/>
      <c r="E66" s="249"/>
    </row>
    <row r="67" spans="4:5" x14ac:dyDescent="0.25">
      <c r="D67" s="249"/>
      <c r="E67" s="249"/>
    </row>
    <row r="68" spans="4:5" x14ac:dyDescent="0.25">
      <c r="D68" s="249"/>
      <c r="E68" s="249"/>
    </row>
    <row r="69" spans="4:5" x14ac:dyDescent="0.25">
      <c r="D69" s="249"/>
      <c r="E69" s="249"/>
    </row>
    <row r="70" spans="4:5" x14ac:dyDescent="0.25">
      <c r="D70" s="249"/>
      <c r="E70" s="249"/>
    </row>
    <row r="71" spans="4:5" x14ac:dyDescent="0.25">
      <c r="D71" s="249"/>
      <c r="E71" s="249"/>
    </row>
    <row r="72" spans="4:5" x14ac:dyDescent="0.25">
      <c r="D72" s="249"/>
      <c r="E72" s="249"/>
    </row>
    <row r="73" spans="4:5" x14ac:dyDescent="0.25">
      <c r="D73" s="249"/>
      <c r="E73" s="249"/>
    </row>
    <row r="74" spans="4:5" x14ac:dyDescent="0.25">
      <c r="D74" s="249"/>
      <c r="E74" s="249"/>
    </row>
    <row r="75" spans="4:5" x14ac:dyDescent="0.25">
      <c r="D75" s="249"/>
      <c r="E75" s="249"/>
    </row>
    <row r="76" spans="4:5" x14ac:dyDescent="0.25">
      <c r="D76" s="249"/>
      <c r="E76" s="249"/>
    </row>
    <row r="77" spans="4:5" x14ac:dyDescent="0.25">
      <c r="D77" s="249"/>
      <c r="E77" s="249"/>
    </row>
    <row r="78" spans="4:5" x14ac:dyDescent="0.25">
      <c r="D78" s="249"/>
      <c r="E78" s="249"/>
    </row>
    <row r="79" spans="4:5" x14ac:dyDescent="0.25">
      <c r="D79" s="249"/>
      <c r="E79" s="249"/>
    </row>
    <row r="80" spans="4:5" x14ac:dyDescent="0.25">
      <c r="D80" s="249"/>
      <c r="E80" s="249"/>
    </row>
    <row r="81" spans="4:5" x14ac:dyDescent="0.25">
      <c r="D81" s="249"/>
      <c r="E81" s="249"/>
    </row>
    <row r="82" spans="4:5" x14ac:dyDescent="0.25">
      <c r="D82" s="249"/>
      <c r="E82" s="249"/>
    </row>
    <row r="83" spans="4:5" x14ac:dyDescent="0.25">
      <c r="D83" s="249"/>
      <c r="E83" s="249"/>
    </row>
    <row r="84" spans="4:5" x14ac:dyDescent="0.25">
      <c r="D84" s="249"/>
      <c r="E84" s="249"/>
    </row>
    <row r="85" spans="4:5" x14ac:dyDescent="0.25">
      <c r="D85" s="249"/>
      <c r="E85" s="249"/>
    </row>
    <row r="86" spans="4:5" x14ac:dyDescent="0.25">
      <c r="D86" s="249"/>
      <c r="E86" s="249"/>
    </row>
    <row r="87" spans="4:5" x14ac:dyDescent="0.25">
      <c r="D87" s="249"/>
      <c r="E87" s="249"/>
    </row>
    <row r="88" spans="4:5" x14ac:dyDescent="0.25">
      <c r="D88" s="249"/>
      <c r="E88" s="249"/>
    </row>
    <row r="89" spans="4:5" x14ac:dyDescent="0.25">
      <c r="D89" s="249"/>
      <c r="E89" s="249"/>
    </row>
    <row r="90" spans="4:5" x14ac:dyDescent="0.25">
      <c r="D90" s="249"/>
      <c r="E90" s="249"/>
    </row>
    <row r="91" spans="4:5" x14ac:dyDescent="0.25">
      <c r="D91" s="249"/>
      <c r="E91" s="249"/>
    </row>
    <row r="92" spans="4:5" x14ac:dyDescent="0.25">
      <c r="D92" s="249"/>
      <c r="E92" s="249"/>
    </row>
    <row r="93" spans="4:5" x14ac:dyDescent="0.25">
      <c r="D93" s="249"/>
      <c r="E93" s="249"/>
    </row>
    <row r="94" spans="4:5" x14ac:dyDescent="0.25">
      <c r="D94" s="249"/>
      <c r="E94" s="249"/>
    </row>
    <row r="95" spans="4:5" x14ac:dyDescent="0.25">
      <c r="D95" s="249"/>
      <c r="E95" s="249"/>
    </row>
    <row r="96" spans="4:5" x14ac:dyDescent="0.25">
      <c r="D96" s="249"/>
      <c r="E96" s="249"/>
    </row>
    <row r="97" spans="4:5" x14ac:dyDescent="0.25">
      <c r="D97" s="249"/>
      <c r="E97" s="249"/>
    </row>
    <row r="98" spans="4:5" x14ac:dyDescent="0.25">
      <c r="D98" s="249"/>
      <c r="E98" s="249"/>
    </row>
    <row r="99" spans="4:5" x14ac:dyDescent="0.25">
      <c r="D99" s="249"/>
      <c r="E99" s="249"/>
    </row>
    <row r="100" spans="4:5" x14ac:dyDescent="0.25">
      <c r="D100" s="249"/>
      <c r="E100" s="249"/>
    </row>
    <row r="101" spans="4:5" x14ac:dyDescent="0.25">
      <c r="D101" s="249"/>
      <c r="E101" s="249"/>
    </row>
    <row r="102" spans="4:5" x14ac:dyDescent="0.25">
      <c r="D102" s="249"/>
      <c r="E102" s="249"/>
    </row>
    <row r="103" spans="4:5" x14ac:dyDescent="0.25">
      <c r="D103" s="249"/>
      <c r="E103" s="249"/>
    </row>
    <row r="104" spans="4:5" x14ac:dyDescent="0.25">
      <c r="D104" s="249"/>
      <c r="E104" s="249"/>
    </row>
    <row r="105" spans="4:5" x14ac:dyDescent="0.25">
      <c r="D105" s="249"/>
      <c r="E105" s="249"/>
    </row>
    <row r="106" spans="4:5" x14ac:dyDescent="0.25">
      <c r="D106" s="249"/>
      <c r="E106" s="249"/>
    </row>
    <row r="107" spans="4:5" x14ac:dyDescent="0.25">
      <c r="D107" s="249"/>
      <c r="E107" s="249"/>
    </row>
    <row r="108" spans="4:5" x14ac:dyDescent="0.25">
      <c r="D108" s="249"/>
      <c r="E108" s="249"/>
    </row>
    <row r="109" spans="4:5" x14ac:dyDescent="0.25">
      <c r="D109" s="249"/>
      <c r="E109" s="249"/>
    </row>
    <row r="110" spans="4:5" x14ac:dyDescent="0.25">
      <c r="D110" s="249"/>
      <c r="E110" s="249"/>
    </row>
    <row r="111" spans="4:5" x14ac:dyDescent="0.25">
      <c r="D111" s="249"/>
      <c r="E111" s="249"/>
    </row>
    <row r="112" spans="4:5" x14ac:dyDescent="0.25">
      <c r="D112" s="249"/>
      <c r="E112" s="249"/>
    </row>
    <row r="113" spans="4:5" x14ac:dyDescent="0.25">
      <c r="D113" s="249"/>
      <c r="E113" s="249"/>
    </row>
    <row r="114" spans="4:5" x14ac:dyDescent="0.25">
      <c r="D114" s="249"/>
      <c r="E114" s="249"/>
    </row>
    <row r="115" spans="4:5" x14ac:dyDescent="0.25">
      <c r="D115" s="249"/>
      <c r="E115" s="249"/>
    </row>
    <row r="116" spans="4:5" x14ac:dyDescent="0.25">
      <c r="D116" s="249"/>
      <c r="E116" s="249"/>
    </row>
    <row r="117" spans="4:5" x14ac:dyDescent="0.25">
      <c r="D117" s="249"/>
      <c r="E117" s="249"/>
    </row>
    <row r="118" spans="4:5" x14ac:dyDescent="0.25">
      <c r="D118" s="249"/>
      <c r="E118" s="249"/>
    </row>
    <row r="119" spans="4:5" x14ac:dyDescent="0.25">
      <c r="D119" s="249"/>
      <c r="E119" s="249"/>
    </row>
    <row r="120" spans="4:5" x14ac:dyDescent="0.25">
      <c r="D120" s="249"/>
      <c r="E120" s="249"/>
    </row>
    <row r="121" spans="4:5" x14ac:dyDescent="0.25">
      <c r="D121" s="249"/>
      <c r="E121" s="249"/>
    </row>
    <row r="122" spans="4:5" x14ac:dyDescent="0.25">
      <c r="D122" s="249"/>
      <c r="E122" s="249"/>
    </row>
    <row r="123" spans="4:5" x14ac:dyDescent="0.25">
      <c r="D123" s="249"/>
      <c r="E123" s="249"/>
    </row>
    <row r="124" spans="4:5" x14ac:dyDescent="0.25">
      <c r="D124" s="249"/>
      <c r="E124" s="249"/>
    </row>
    <row r="125" spans="4:5" x14ac:dyDescent="0.25">
      <c r="D125" s="249"/>
      <c r="E125" s="249"/>
    </row>
    <row r="126" spans="4:5" x14ac:dyDescent="0.25">
      <c r="D126" s="249"/>
      <c r="E126" s="249"/>
    </row>
    <row r="127" spans="4:5" x14ac:dyDescent="0.25">
      <c r="D127" s="249"/>
      <c r="E127" s="249"/>
    </row>
    <row r="128" spans="4:5" x14ac:dyDescent="0.25">
      <c r="D128" s="249"/>
      <c r="E128" s="249"/>
    </row>
    <row r="129" spans="4:5" x14ac:dyDescent="0.25">
      <c r="D129" s="249"/>
      <c r="E129" s="249"/>
    </row>
    <row r="130" spans="4:5" x14ac:dyDescent="0.25">
      <c r="D130" s="249"/>
      <c r="E130" s="249"/>
    </row>
    <row r="131" spans="4:5" x14ac:dyDescent="0.25">
      <c r="D131" s="249"/>
      <c r="E131" s="249"/>
    </row>
    <row r="132" spans="4:5" x14ac:dyDescent="0.25">
      <c r="D132" s="249"/>
      <c r="E132" s="249"/>
    </row>
    <row r="133" spans="4:5" x14ac:dyDescent="0.25">
      <c r="D133" s="249"/>
      <c r="E133" s="249"/>
    </row>
    <row r="134" spans="4:5" x14ac:dyDescent="0.25">
      <c r="D134" s="249"/>
      <c r="E134" s="249"/>
    </row>
    <row r="135" spans="4:5" x14ac:dyDescent="0.25">
      <c r="D135" s="249"/>
      <c r="E135" s="249"/>
    </row>
    <row r="136" spans="4:5" x14ac:dyDescent="0.25">
      <c r="D136" s="249"/>
      <c r="E136" s="249"/>
    </row>
    <row r="137" spans="4:5" x14ac:dyDescent="0.25">
      <c r="D137" s="249"/>
      <c r="E137" s="249"/>
    </row>
    <row r="138" spans="4:5" x14ac:dyDescent="0.25">
      <c r="D138" s="249"/>
      <c r="E138" s="249"/>
    </row>
    <row r="139" spans="4:5" x14ac:dyDescent="0.25">
      <c r="D139" s="249"/>
      <c r="E139" s="249"/>
    </row>
    <row r="140" spans="4:5" x14ac:dyDescent="0.25">
      <c r="D140" s="249"/>
      <c r="E140" s="249"/>
    </row>
    <row r="141" spans="4:5" x14ac:dyDescent="0.25">
      <c r="D141" s="249"/>
      <c r="E141" s="249"/>
    </row>
    <row r="142" spans="4:5" x14ac:dyDescent="0.25">
      <c r="D142" s="249"/>
      <c r="E142" s="249"/>
    </row>
    <row r="143" spans="4:5" x14ac:dyDescent="0.25">
      <c r="D143" s="249"/>
      <c r="E143" s="249"/>
    </row>
    <row r="144" spans="4:5" x14ac:dyDescent="0.25">
      <c r="D144" s="249"/>
      <c r="E144" s="249"/>
    </row>
    <row r="145" spans="4:5" x14ac:dyDescent="0.25">
      <c r="D145" s="249"/>
      <c r="E145" s="249"/>
    </row>
    <row r="146" spans="4:5" x14ac:dyDescent="0.25">
      <c r="D146" s="249"/>
      <c r="E146" s="249"/>
    </row>
    <row r="147" spans="4:5" x14ac:dyDescent="0.25">
      <c r="D147" s="249"/>
      <c r="E147" s="249"/>
    </row>
    <row r="148" spans="4:5" x14ac:dyDescent="0.25">
      <c r="D148" s="249"/>
      <c r="E148" s="249"/>
    </row>
    <row r="149" spans="4:5" x14ac:dyDescent="0.25">
      <c r="D149" s="249"/>
      <c r="E149" s="249"/>
    </row>
    <row r="150" spans="4:5" x14ac:dyDescent="0.25">
      <c r="D150" s="249"/>
      <c r="E150" s="249"/>
    </row>
    <row r="151" spans="4:5" x14ac:dyDescent="0.25">
      <c r="D151" s="249"/>
      <c r="E151" s="249"/>
    </row>
    <row r="152" spans="4:5" x14ac:dyDescent="0.25">
      <c r="D152" s="249"/>
      <c r="E152" s="249"/>
    </row>
  </sheetData>
  <mergeCells count="21">
    <mergeCell ref="D41:E41"/>
    <mergeCell ref="G41:H41"/>
    <mergeCell ref="F10:G10"/>
    <mergeCell ref="A13:A19"/>
    <mergeCell ref="A9:A12"/>
    <mergeCell ref="F9:H9"/>
    <mergeCell ref="D9:E9"/>
    <mergeCell ref="C9:C12"/>
    <mergeCell ref="B9:B12"/>
    <mergeCell ref="D38:E38"/>
    <mergeCell ref="G38:H38"/>
    <mergeCell ref="G37:H37"/>
    <mergeCell ref="G40:H40"/>
    <mergeCell ref="A6:H6"/>
    <mergeCell ref="A20:A34"/>
    <mergeCell ref="A8:H8"/>
    <mergeCell ref="E1:H1"/>
    <mergeCell ref="E2:H2"/>
    <mergeCell ref="A3:H3"/>
    <mergeCell ref="A4:H4"/>
    <mergeCell ref="A5:H5"/>
  </mergeCells>
  <pageMargins left="0.39370078740157483" right="0.19685039370078741" top="0.6692913385826772" bottom="0.59055118110236227" header="0.31496062992125984" footer="0.31496062992125984"/>
  <pageSetup paperSize="9" scale="87" orientation="portrait" blackAndWhite="1" r:id="rId1"/>
  <rowBreaks count="1" manualBreakCount="1">
    <brk id="25" max="7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3"/>
  <sheetViews>
    <sheetView zoomScaleNormal="100" workbookViewId="0">
      <selection activeCell="F39" sqref="F39"/>
    </sheetView>
  </sheetViews>
  <sheetFormatPr defaultRowHeight="16.5" x14ac:dyDescent="0.25"/>
  <cols>
    <col min="1" max="1" width="20.85546875" style="106" customWidth="1"/>
    <col min="2" max="2" width="5.42578125" style="152" customWidth="1"/>
    <col min="3" max="3" width="9.140625" style="262" customWidth="1"/>
    <col min="4" max="4" width="14.7109375" style="152" customWidth="1"/>
    <col min="5" max="5" width="9" style="262" customWidth="1"/>
    <col min="6" max="6" width="14.7109375" style="152" customWidth="1"/>
    <col min="7" max="7" width="13.85546875" style="266" customWidth="1"/>
    <col min="8" max="16384" width="9.140625" style="106"/>
  </cols>
  <sheetData>
    <row r="1" spans="1:7" ht="12.6" customHeight="1" x14ac:dyDescent="0.25">
      <c r="A1" s="384" t="s">
        <v>69</v>
      </c>
      <c r="B1" s="384"/>
      <c r="C1" s="384"/>
      <c r="D1" s="384"/>
      <c r="E1" s="384"/>
      <c r="F1" s="384"/>
      <c r="G1" s="384"/>
    </row>
    <row r="2" spans="1:7" ht="13.9" customHeight="1" x14ac:dyDescent="0.25">
      <c r="A2" s="387" t="s">
        <v>401</v>
      </c>
      <c r="B2" s="387"/>
      <c r="C2" s="387"/>
      <c r="D2" s="387"/>
      <c r="E2" s="387"/>
      <c r="F2" s="387"/>
      <c r="G2" s="387"/>
    </row>
    <row r="3" spans="1:7" ht="6" customHeight="1" x14ac:dyDescent="0.25">
      <c r="A3" s="156"/>
      <c r="B3" s="157"/>
      <c r="C3" s="391"/>
      <c r="D3" s="391"/>
      <c r="E3" s="391"/>
      <c r="F3" s="391"/>
    </row>
    <row r="4" spans="1:7" ht="16.899999999999999" customHeight="1" x14ac:dyDescent="0.25">
      <c r="A4" s="389" t="s">
        <v>354</v>
      </c>
      <c r="B4" s="389"/>
      <c r="C4" s="389"/>
      <c r="D4" s="389"/>
      <c r="E4" s="389"/>
      <c r="F4" s="389"/>
      <c r="G4" s="389"/>
    </row>
    <row r="5" spans="1:7" ht="11.45" customHeight="1" x14ac:dyDescent="0.25">
      <c r="A5" s="388" t="s">
        <v>402</v>
      </c>
      <c r="B5" s="388"/>
      <c r="C5" s="388"/>
      <c r="D5" s="388"/>
      <c r="E5" s="388"/>
      <c r="F5" s="388"/>
      <c r="G5" s="388"/>
    </row>
    <row r="6" spans="1:7" ht="13.15" customHeight="1" x14ac:dyDescent="0.25">
      <c r="A6" s="388" t="s">
        <v>403</v>
      </c>
      <c r="B6" s="388"/>
      <c r="C6" s="388"/>
      <c r="D6" s="388"/>
      <c r="E6" s="388"/>
      <c r="F6" s="388"/>
      <c r="G6" s="388"/>
    </row>
    <row r="7" spans="1:7" ht="13.15" customHeight="1" x14ac:dyDescent="0.25">
      <c r="A7" s="388" t="s">
        <v>404</v>
      </c>
      <c r="B7" s="388"/>
      <c r="C7" s="388"/>
      <c r="D7" s="388"/>
      <c r="E7" s="388"/>
      <c r="F7" s="388"/>
      <c r="G7" s="388"/>
    </row>
    <row r="8" spans="1:7" ht="13.15" customHeight="1" x14ac:dyDescent="0.25">
      <c r="A8" s="390" t="s">
        <v>405</v>
      </c>
      <c r="B8" s="390"/>
      <c r="C8" s="390"/>
      <c r="D8" s="390"/>
      <c r="E8" s="390"/>
      <c r="F8" s="390"/>
      <c r="G8" s="390"/>
    </row>
    <row r="9" spans="1:7" ht="7.9" customHeight="1" x14ac:dyDescent="0.25">
      <c r="A9" s="386"/>
      <c r="B9" s="386"/>
      <c r="C9" s="386"/>
      <c r="D9" s="386"/>
      <c r="E9" s="386"/>
      <c r="F9" s="386"/>
    </row>
    <row r="10" spans="1:7" ht="16.149999999999999" customHeight="1" x14ac:dyDescent="0.25">
      <c r="A10" s="382" t="s">
        <v>315</v>
      </c>
      <c r="B10" s="382" t="s">
        <v>86</v>
      </c>
      <c r="C10" s="382" t="s">
        <v>353</v>
      </c>
      <c r="D10" s="382"/>
      <c r="E10" s="382" t="s">
        <v>371</v>
      </c>
      <c r="F10" s="382"/>
      <c r="G10" s="383" t="s">
        <v>372</v>
      </c>
    </row>
    <row r="11" spans="1:7" ht="51.6" customHeight="1" x14ac:dyDescent="0.25">
      <c r="A11" s="382"/>
      <c r="B11" s="382"/>
      <c r="C11" s="257" t="s">
        <v>268</v>
      </c>
      <c r="D11" s="158" t="s">
        <v>316</v>
      </c>
      <c r="E11" s="257" t="s">
        <v>268</v>
      </c>
      <c r="F11" s="158" t="s">
        <v>317</v>
      </c>
      <c r="G11" s="383"/>
    </row>
    <row r="12" spans="1:7" ht="12.6" customHeight="1" x14ac:dyDescent="0.25">
      <c r="A12" s="159">
        <v>1</v>
      </c>
      <c r="B12" s="159">
        <v>2</v>
      </c>
      <c r="C12" s="159">
        <v>3</v>
      </c>
      <c r="D12" s="159">
        <v>4</v>
      </c>
      <c r="E12" s="159">
        <v>5</v>
      </c>
      <c r="F12" s="159">
        <v>6</v>
      </c>
      <c r="G12" s="267">
        <v>7</v>
      </c>
    </row>
    <row r="13" spans="1:7" ht="51" customHeight="1" x14ac:dyDescent="0.25">
      <c r="A13" s="111" t="s">
        <v>355</v>
      </c>
      <c r="B13" s="161">
        <v>1</v>
      </c>
      <c r="C13" s="258"/>
      <c r="D13" s="162">
        <f>январь!AB7-январь!AA7</f>
        <v>1704.73</v>
      </c>
      <c r="E13" s="258"/>
      <c r="F13" s="162">
        <f>D13</f>
        <v>1704.73</v>
      </c>
      <c r="G13" s="268">
        <f>E13-C13</f>
        <v>0</v>
      </c>
    </row>
    <row r="14" spans="1:7" ht="20.25" customHeight="1" x14ac:dyDescent="0.25">
      <c r="A14" s="160" t="s">
        <v>318</v>
      </c>
      <c r="B14" s="161">
        <v>2</v>
      </c>
      <c r="C14" s="256">
        <f>C15+C16+C17+C18</f>
        <v>1</v>
      </c>
      <c r="D14" s="163">
        <f>SUM(D15:D18)</f>
        <v>7006.5</v>
      </c>
      <c r="E14" s="256">
        <f>E15+E18+E17+E16</f>
        <v>1</v>
      </c>
      <c r="F14" s="163">
        <f>SUM(F15:F18)</f>
        <v>7291.6399999999994</v>
      </c>
      <c r="G14" s="268">
        <f t="shared" ref="G14:G34" si="0">E14-C14</f>
        <v>0</v>
      </c>
    </row>
    <row r="15" spans="1:7" ht="30.6" customHeight="1" x14ac:dyDescent="0.25">
      <c r="A15" s="164" t="s">
        <v>319</v>
      </c>
      <c r="B15" s="165">
        <v>3</v>
      </c>
      <c r="C15" s="259">
        <f>D15/D14</f>
        <v>0.78498537072718189</v>
      </c>
      <c r="D15" s="255">
        <v>5500</v>
      </c>
      <c r="E15" s="259">
        <f>F15/F$14</f>
        <v>0.79323992956317102</v>
      </c>
      <c r="F15" s="167">
        <f>смета!D15</f>
        <v>5784.0199999999995</v>
      </c>
      <c r="G15" s="268">
        <f t="shared" si="0"/>
        <v>8.2545588359891342E-3</v>
      </c>
    </row>
    <row r="16" spans="1:7" ht="43.15" customHeight="1" x14ac:dyDescent="0.25">
      <c r="A16" s="168" t="s">
        <v>320</v>
      </c>
      <c r="B16" s="165">
        <v>4</v>
      </c>
      <c r="C16" s="259">
        <f>D16/D14</f>
        <v>0.21408691928923143</v>
      </c>
      <c r="D16" s="166">
        <v>1500</v>
      </c>
      <c r="E16" s="259">
        <f>F16/F$14</f>
        <v>0.20571503804356772</v>
      </c>
      <c r="F16" s="166">
        <v>1500</v>
      </c>
      <c r="G16" s="268">
        <f t="shared" si="0"/>
        <v>-8.3718812456637093E-3</v>
      </c>
    </row>
    <row r="17" spans="1:7" ht="33" customHeight="1" x14ac:dyDescent="0.25">
      <c r="A17" s="164" t="s">
        <v>273</v>
      </c>
      <c r="B17" s="165">
        <v>5</v>
      </c>
      <c r="C17" s="259">
        <f>D17/D14</f>
        <v>0</v>
      </c>
      <c r="D17" s="166"/>
      <c r="E17" s="259">
        <f>F17/F$14</f>
        <v>0</v>
      </c>
      <c r="F17" s="166"/>
      <c r="G17" s="268">
        <f t="shared" si="0"/>
        <v>0</v>
      </c>
    </row>
    <row r="18" spans="1:7" ht="19.899999999999999" customHeight="1" x14ac:dyDescent="0.25">
      <c r="A18" s="164" t="s">
        <v>302</v>
      </c>
      <c r="B18" s="165">
        <v>6</v>
      </c>
      <c r="C18" s="259">
        <f>D18/D14</f>
        <v>9.2770998358666955E-4</v>
      </c>
      <c r="D18" s="166">
        <v>6.5</v>
      </c>
      <c r="E18" s="259">
        <f>F18/F$14</f>
        <v>1.0450323932613241E-3</v>
      </c>
      <c r="F18" s="167">
        <f>смета!D18</f>
        <v>7.62</v>
      </c>
      <c r="G18" s="268">
        <f t="shared" si="0"/>
        <v>1.1732240967465455E-4</v>
      </c>
    </row>
    <row r="19" spans="1:7" ht="17.45" customHeight="1" x14ac:dyDescent="0.25">
      <c r="A19" s="160" t="s">
        <v>321</v>
      </c>
      <c r="B19" s="161">
        <v>7</v>
      </c>
      <c r="C19" s="258"/>
      <c r="D19" s="163">
        <f>D13+D14</f>
        <v>8711.23</v>
      </c>
      <c r="E19" s="258"/>
      <c r="F19" s="163">
        <f>F13+F14</f>
        <v>8996.369999999999</v>
      </c>
      <c r="G19" s="268">
        <f t="shared" si="0"/>
        <v>0</v>
      </c>
    </row>
    <row r="20" spans="1:7" ht="33" customHeight="1" x14ac:dyDescent="0.25">
      <c r="A20" s="160" t="s">
        <v>322</v>
      </c>
      <c r="B20" s="161"/>
      <c r="C20" s="258"/>
      <c r="D20" s="163"/>
      <c r="E20" s="258"/>
      <c r="F20" s="163"/>
      <c r="G20" s="268">
        <f t="shared" si="0"/>
        <v>0</v>
      </c>
    </row>
    <row r="21" spans="1:7" ht="18.600000000000001" customHeight="1" x14ac:dyDescent="0.25">
      <c r="A21" s="169" t="s">
        <v>323</v>
      </c>
      <c r="B21" s="161">
        <v>1</v>
      </c>
      <c r="C21" s="258">
        <f>C22+C23+C24+C25+C26+C27+C28</f>
        <v>0.90589155370177266</v>
      </c>
      <c r="D21" s="163">
        <f>SUM(D22:D28)</f>
        <v>6950</v>
      </c>
      <c r="E21" s="258">
        <f>SUM(E22:E28)</f>
        <v>0.91124392730615666</v>
      </c>
      <c r="F21" s="163">
        <f>SUM(F22:F28)</f>
        <v>7454.0300000000007</v>
      </c>
      <c r="G21" s="268">
        <f t="shared" si="0"/>
        <v>5.3523736043840087E-3</v>
      </c>
    </row>
    <row r="22" spans="1:7" ht="21" customHeight="1" x14ac:dyDescent="0.25">
      <c r="A22" s="164" t="s">
        <v>324</v>
      </c>
      <c r="B22" s="165" t="s">
        <v>278</v>
      </c>
      <c r="C22" s="259">
        <f>D22/D$33</f>
        <v>0.2346193952033368</v>
      </c>
      <c r="D22" s="166">
        <v>1800</v>
      </c>
      <c r="E22" s="259">
        <f>F22/F$33</f>
        <v>0.22175876460563859</v>
      </c>
      <c r="F22" s="166">
        <f>декабрь!AL29</f>
        <v>1814</v>
      </c>
      <c r="G22" s="268">
        <f t="shared" si="0"/>
        <v>-1.2860630597698208E-2</v>
      </c>
    </row>
    <row r="23" spans="1:7" ht="18" customHeight="1" x14ac:dyDescent="0.25">
      <c r="A23" s="164" t="s">
        <v>154</v>
      </c>
      <c r="B23" s="165" t="s">
        <v>279</v>
      </c>
      <c r="C23" s="259">
        <f t="shared" ref="C23:C28" si="1">D23/D$33</f>
        <v>0</v>
      </c>
      <c r="D23" s="166">
        <v>0</v>
      </c>
      <c r="E23" s="259">
        <f t="shared" ref="E23:E28" si="2">F23/F$33</f>
        <v>0</v>
      </c>
      <c r="F23" s="166">
        <f>декабрь!AO29</f>
        <v>0</v>
      </c>
      <c r="G23" s="268">
        <f t="shared" si="0"/>
        <v>0</v>
      </c>
    </row>
    <row r="24" spans="1:7" ht="34.9" customHeight="1" x14ac:dyDescent="0.25">
      <c r="A24" s="164" t="s">
        <v>325</v>
      </c>
      <c r="B24" s="165" t="s">
        <v>281</v>
      </c>
      <c r="C24" s="259">
        <f t="shared" si="1"/>
        <v>0</v>
      </c>
      <c r="D24" s="166">
        <v>0</v>
      </c>
      <c r="E24" s="259">
        <f t="shared" si="2"/>
        <v>0</v>
      </c>
      <c r="F24" s="166">
        <v>0</v>
      </c>
      <c r="G24" s="268">
        <f t="shared" si="0"/>
        <v>0</v>
      </c>
    </row>
    <row r="25" spans="1:7" ht="38.450000000000003" customHeight="1" x14ac:dyDescent="0.25">
      <c r="A25" s="164" t="s">
        <v>326</v>
      </c>
      <c r="B25" s="165" t="s">
        <v>282</v>
      </c>
      <c r="C25" s="259">
        <f t="shared" si="1"/>
        <v>0.65172054223149112</v>
      </c>
      <c r="D25" s="166">
        <v>5000</v>
      </c>
      <c r="E25" s="259">
        <f t="shared" si="2"/>
        <v>0.66795231330821536</v>
      </c>
      <c r="F25" s="166">
        <v>5463.89</v>
      </c>
      <c r="G25" s="268">
        <f t="shared" si="0"/>
        <v>1.6231771076724244E-2</v>
      </c>
    </row>
    <row r="26" spans="1:7" ht="46.15" customHeight="1" x14ac:dyDescent="0.25">
      <c r="A26" s="164" t="s">
        <v>327</v>
      </c>
      <c r="B26" s="165" t="s">
        <v>284</v>
      </c>
      <c r="C26" s="259">
        <f t="shared" si="1"/>
        <v>1.9551616266944735E-2</v>
      </c>
      <c r="D26" s="166">
        <v>150</v>
      </c>
      <c r="E26" s="259">
        <f t="shared" si="2"/>
        <v>2.1532849392302742E-2</v>
      </c>
      <c r="F26" s="166">
        <f>декабрь!AS29</f>
        <v>176.14</v>
      </c>
      <c r="G26" s="268">
        <f t="shared" si="0"/>
        <v>1.9812331253580076E-3</v>
      </c>
    </row>
    <row r="27" spans="1:7" ht="23.45" customHeight="1" x14ac:dyDescent="0.25">
      <c r="A27" s="164" t="s">
        <v>285</v>
      </c>
      <c r="B27" s="165" t="s">
        <v>286</v>
      </c>
      <c r="C27" s="259">
        <f t="shared" si="1"/>
        <v>0</v>
      </c>
      <c r="D27" s="166">
        <v>0</v>
      </c>
      <c r="E27" s="259">
        <f t="shared" si="2"/>
        <v>0</v>
      </c>
      <c r="F27" s="166">
        <v>0</v>
      </c>
      <c r="G27" s="268">
        <f t="shared" si="0"/>
        <v>0</v>
      </c>
    </row>
    <row r="28" spans="1:7" ht="47.45" customHeight="1" x14ac:dyDescent="0.25">
      <c r="A28" s="164" t="s">
        <v>173</v>
      </c>
      <c r="B28" s="165" t="s">
        <v>287</v>
      </c>
      <c r="C28" s="259">
        <f t="shared" si="1"/>
        <v>0</v>
      </c>
      <c r="D28" s="166">
        <v>0</v>
      </c>
      <c r="E28" s="259">
        <f t="shared" si="2"/>
        <v>0</v>
      </c>
      <c r="F28" s="166">
        <f>декабрь!AU29</f>
        <v>0</v>
      </c>
      <c r="G28" s="268">
        <f t="shared" si="0"/>
        <v>0</v>
      </c>
    </row>
    <row r="29" spans="1:7" ht="46.15" customHeight="1" x14ac:dyDescent="0.25">
      <c r="A29" s="169" t="s">
        <v>328</v>
      </c>
      <c r="B29" s="161">
        <v>2</v>
      </c>
      <c r="C29" s="258">
        <f>SUM(C30:C32)</f>
        <v>9.4108446298227316E-2</v>
      </c>
      <c r="D29" s="163">
        <f>SUM(D30:D32)</f>
        <v>722</v>
      </c>
      <c r="E29" s="258">
        <f>E30+E31+E32</f>
        <v>8.8756072693843308E-2</v>
      </c>
      <c r="F29" s="163">
        <f>SUM(F30:F32)</f>
        <v>726.03</v>
      </c>
      <c r="G29" s="268">
        <f t="shared" si="0"/>
        <v>-5.3523736043840087E-3</v>
      </c>
    </row>
    <row r="30" spans="1:7" ht="67.150000000000006" customHeight="1" x14ac:dyDescent="0.25">
      <c r="A30" s="164" t="s">
        <v>329</v>
      </c>
      <c r="B30" s="165" t="s">
        <v>290</v>
      </c>
      <c r="C30" s="259">
        <f>D30/D33</f>
        <v>6.8039624608967675E-2</v>
      </c>
      <c r="D30" s="166">
        <v>522</v>
      </c>
      <c r="E30" s="259">
        <f>F30/F$33</f>
        <v>6.3813712857851895E-2</v>
      </c>
      <c r="F30" s="166">
        <f>декабрь!AT29</f>
        <v>522</v>
      </c>
      <c r="G30" s="268">
        <f t="shared" si="0"/>
        <v>-4.2259117511157795E-3</v>
      </c>
    </row>
    <row r="31" spans="1:7" ht="30" customHeight="1" x14ac:dyDescent="0.25">
      <c r="A31" s="164" t="s">
        <v>330</v>
      </c>
      <c r="B31" s="165" t="s">
        <v>291</v>
      </c>
      <c r="C31" s="259">
        <f>'[1]СМЕТА 2018'!I35</f>
        <v>0</v>
      </c>
      <c r="D31" s="166">
        <f>D$19*C31</f>
        <v>0</v>
      </c>
      <c r="E31" s="259">
        <f>F31/F$33</f>
        <v>0</v>
      </c>
      <c r="F31" s="166">
        <v>0</v>
      </c>
      <c r="G31" s="268">
        <f t="shared" si="0"/>
        <v>0</v>
      </c>
    </row>
    <row r="32" spans="1:7" ht="29.45" customHeight="1" x14ac:dyDescent="0.25">
      <c r="A32" s="164" t="s">
        <v>292</v>
      </c>
      <c r="B32" s="165" t="s">
        <v>293</v>
      </c>
      <c r="C32" s="259">
        <f>D32/D33</f>
        <v>2.6068821689259645E-2</v>
      </c>
      <c r="D32" s="166">
        <v>200</v>
      </c>
      <c r="E32" s="259">
        <f>F32/F$33</f>
        <v>2.4942359835991419E-2</v>
      </c>
      <c r="F32" s="166">
        <f>декабрь!AV29</f>
        <v>204.02999999999997</v>
      </c>
      <c r="G32" s="268">
        <f t="shared" si="0"/>
        <v>-1.1264618532682256E-3</v>
      </c>
    </row>
    <row r="33" spans="1:7" ht="19.149999999999999" customHeight="1" x14ac:dyDescent="0.25">
      <c r="A33" s="160" t="s">
        <v>331</v>
      </c>
      <c r="B33" s="161"/>
      <c r="C33" s="256">
        <f>C21+C29</f>
        <v>1</v>
      </c>
      <c r="D33" s="163">
        <f>D29+D21</f>
        <v>7672</v>
      </c>
      <c r="E33" s="256">
        <f>E21+E29</f>
        <v>1</v>
      </c>
      <c r="F33" s="163">
        <f>F21+F29</f>
        <v>8180.06</v>
      </c>
      <c r="G33" s="268">
        <f t="shared" si="0"/>
        <v>0</v>
      </c>
    </row>
    <row r="34" spans="1:7" ht="51.75" customHeight="1" x14ac:dyDescent="0.25">
      <c r="A34" s="111" t="s">
        <v>356</v>
      </c>
      <c r="B34" s="161"/>
      <c r="C34" s="258"/>
      <c r="D34" s="163">
        <f>D19-D33</f>
        <v>1039.2299999999996</v>
      </c>
      <c r="E34" s="258"/>
      <c r="F34" s="163">
        <f>F19-F33</f>
        <v>816.30999999999858</v>
      </c>
      <c r="G34" s="268">
        <f t="shared" si="0"/>
        <v>0</v>
      </c>
    </row>
    <row r="35" spans="1:7" ht="25.9" customHeight="1" x14ac:dyDescent="0.25">
      <c r="A35" s="172"/>
      <c r="B35" s="173"/>
      <c r="C35" s="263"/>
      <c r="D35" s="174"/>
      <c r="E35" s="263"/>
      <c r="F35" s="175"/>
    </row>
    <row r="36" spans="1:7" s="265" customFormat="1" ht="12" customHeight="1" x14ac:dyDescent="0.2">
      <c r="A36" s="269" t="s">
        <v>295</v>
      </c>
      <c r="B36" s="270"/>
      <c r="C36" s="271"/>
      <c r="D36" s="272"/>
      <c r="E36" s="273"/>
      <c r="F36" s="272"/>
      <c r="G36" s="266"/>
    </row>
    <row r="37" spans="1:7" ht="12" customHeight="1" x14ac:dyDescent="0.25">
      <c r="A37" s="109"/>
      <c r="B37" s="107"/>
      <c r="C37" s="385" t="s">
        <v>240</v>
      </c>
      <c r="D37" s="385"/>
      <c r="E37" s="264"/>
      <c r="F37" s="233" t="s">
        <v>296</v>
      </c>
    </row>
    <row r="38" spans="1:7" x14ac:dyDescent="0.25">
      <c r="A38" s="109"/>
      <c r="B38" s="107"/>
      <c r="C38" s="260"/>
      <c r="D38" s="110"/>
      <c r="E38" s="264"/>
      <c r="F38" s="110"/>
    </row>
    <row r="39" spans="1:7" s="265" customFormat="1" ht="12" customHeight="1" x14ac:dyDescent="0.2">
      <c r="A39" s="269" t="s">
        <v>297</v>
      </c>
      <c r="C39" s="271"/>
      <c r="D39" s="272"/>
      <c r="E39" s="273"/>
      <c r="F39" s="272"/>
      <c r="G39" s="266"/>
    </row>
    <row r="40" spans="1:7" x14ac:dyDescent="0.25">
      <c r="A40" s="109"/>
      <c r="B40" s="107"/>
      <c r="C40" s="385" t="s">
        <v>240</v>
      </c>
      <c r="D40" s="385"/>
      <c r="E40" s="264"/>
      <c r="F40" s="233" t="s">
        <v>296</v>
      </c>
    </row>
    <row r="41" spans="1:7" x14ac:dyDescent="0.25">
      <c r="A41" s="107"/>
      <c r="B41" s="153"/>
      <c r="C41" s="261"/>
      <c r="D41" s="154"/>
      <c r="E41" s="261"/>
      <c r="F41" s="155"/>
    </row>
    <row r="42" spans="1:7" x14ac:dyDescent="0.25">
      <c r="A42" s="107"/>
      <c r="B42" s="153"/>
      <c r="C42" s="261"/>
      <c r="D42" s="154"/>
      <c r="E42" s="261"/>
      <c r="F42" s="155"/>
    </row>
    <row r="43" spans="1:7" x14ac:dyDescent="0.25">
      <c r="A43" s="107"/>
      <c r="B43" s="153"/>
      <c r="C43" s="261"/>
      <c r="D43" s="154"/>
      <c r="E43" s="261"/>
      <c r="F43" s="155"/>
    </row>
    <row r="44" spans="1:7" x14ac:dyDescent="0.25">
      <c r="A44" s="107"/>
      <c r="B44" s="153"/>
      <c r="C44" s="261"/>
      <c r="D44" s="154"/>
      <c r="E44" s="261"/>
      <c r="F44" s="155"/>
    </row>
    <row r="45" spans="1:7" x14ac:dyDescent="0.25">
      <c r="A45" s="107"/>
      <c r="B45" s="153"/>
      <c r="C45" s="261"/>
      <c r="D45" s="154"/>
      <c r="E45" s="261"/>
      <c r="F45" s="155"/>
    </row>
    <row r="46" spans="1:7" x14ac:dyDescent="0.25">
      <c r="A46" s="107"/>
      <c r="B46" s="153"/>
      <c r="C46" s="261"/>
      <c r="D46" s="154"/>
      <c r="E46" s="261"/>
      <c r="F46" s="155"/>
    </row>
    <row r="47" spans="1:7" x14ac:dyDescent="0.25">
      <c r="A47" s="107"/>
      <c r="B47" s="153"/>
      <c r="C47" s="261"/>
      <c r="D47" s="154"/>
      <c r="E47" s="261"/>
      <c r="F47" s="153"/>
    </row>
    <row r="48" spans="1:7" x14ac:dyDescent="0.25">
      <c r="A48" s="107"/>
      <c r="B48" s="153"/>
      <c r="C48" s="261"/>
      <c r="D48" s="154"/>
      <c r="E48" s="261"/>
      <c r="F48" s="153"/>
    </row>
    <row r="49" spans="1:6" x14ac:dyDescent="0.25">
      <c r="A49" s="107"/>
      <c r="B49" s="153"/>
      <c r="C49" s="261"/>
      <c r="D49" s="154"/>
      <c r="E49" s="261"/>
      <c r="F49" s="153"/>
    </row>
    <row r="50" spans="1:6" x14ac:dyDescent="0.25">
      <c r="A50" s="107"/>
      <c r="B50" s="153"/>
      <c r="C50" s="261"/>
      <c r="D50" s="154"/>
      <c r="E50" s="261"/>
      <c r="F50" s="153"/>
    </row>
    <row r="51" spans="1:6" x14ac:dyDescent="0.25">
      <c r="A51" s="107"/>
      <c r="B51" s="153"/>
      <c r="C51" s="261"/>
      <c r="D51" s="154"/>
      <c r="E51" s="261"/>
      <c r="F51" s="153"/>
    </row>
    <row r="52" spans="1:6" x14ac:dyDescent="0.25">
      <c r="A52" s="107"/>
      <c r="B52" s="153"/>
      <c r="C52" s="261"/>
      <c r="D52" s="154"/>
      <c r="E52" s="261"/>
      <c r="F52" s="153"/>
    </row>
    <row r="53" spans="1:6" x14ac:dyDescent="0.25">
      <c r="A53" s="107"/>
      <c r="B53" s="153"/>
      <c r="C53" s="261"/>
      <c r="D53" s="154"/>
      <c r="E53" s="261"/>
      <c r="F53" s="153"/>
    </row>
    <row r="54" spans="1:6" x14ac:dyDescent="0.25">
      <c r="A54" s="107"/>
      <c r="B54" s="153"/>
      <c r="C54" s="261"/>
      <c r="D54" s="154"/>
      <c r="E54" s="261"/>
      <c r="F54" s="153"/>
    </row>
    <row r="55" spans="1:6" x14ac:dyDescent="0.25">
      <c r="A55" s="107"/>
      <c r="B55" s="153"/>
      <c r="C55" s="261"/>
      <c r="D55" s="154"/>
      <c r="E55" s="261"/>
      <c r="F55" s="153"/>
    </row>
    <row r="56" spans="1:6" x14ac:dyDescent="0.25">
      <c r="A56" s="107"/>
      <c r="B56" s="153"/>
      <c r="C56" s="261"/>
      <c r="D56" s="154"/>
      <c r="E56" s="261"/>
      <c r="F56" s="153"/>
    </row>
    <row r="57" spans="1:6" x14ac:dyDescent="0.25">
      <c r="A57" s="107"/>
      <c r="B57" s="153"/>
      <c r="C57" s="261"/>
      <c r="D57" s="154"/>
      <c r="E57" s="261"/>
      <c r="F57" s="153"/>
    </row>
    <row r="58" spans="1:6" x14ac:dyDescent="0.25">
      <c r="A58" s="107"/>
      <c r="B58" s="153"/>
      <c r="C58" s="261"/>
      <c r="D58" s="154"/>
      <c r="E58" s="261"/>
      <c r="F58" s="153"/>
    </row>
    <row r="59" spans="1:6" x14ac:dyDescent="0.25">
      <c r="A59" s="107"/>
      <c r="B59" s="153"/>
      <c r="C59" s="261"/>
      <c r="D59" s="154"/>
      <c r="E59" s="261"/>
      <c r="F59" s="153"/>
    </row>
    <row r="60" spans="1:6" x14ac:dyDescent="0.25">
      <c r="A60" s="107"/>
      <c r="B60" s="153"/>
      <c r="C60" s="261"/>
      <c r="D60" s="154"/>
      <c r="E60" s="261"/>
      <c r="F60" s="153"/>
    </row>
    <row r="61" spans="1:6" x14ac:dyDescent="0.25">
      <c r="A61" s="107"/>
      <c r="B61" s="153"/>
      <c r="C61" s="261"/>
      <c r="D61" s="154"/>
      <c r="E61" s="261"/>
      <c r="F61" s="153"/>
    </row>
    <row r="62" spans="1:6" x14ac:dyDescent="0.25">
      <c r="A62" s="107"/>
      <c r="B62" s="153"/>
      <c r="C62" s="261"/>
      <c r="D62" s="154"/>
      <c r="E62" s="261"/>
      <c r="F62" s="153"/>
    </row>
    <row r="63" spans="1:6" x14ac:dyDescent="0.25">
      <c r="A63" s="107"/>
      <c r="B63" s="153"/>
      <c r="C63" s="261"/>
      <c r="D63" s="154"/>
      <c r="E63" s="261"/>
      <c r="F63" s="153"/>
    </row>
    <row r="64" spans="1:6" x14ac:dyDescent="0.25">
      <c r="A64" s="107"/>
      <c r="B64" s="153"/>
      <c r="C64" s="261"/>
      <c r="D64" s="154"/>
      <c r="E64" s="261"/>
      <c r="F64" s="153"/>
    </row>
    <row r="65" spans="1:6" x14ac:dyDescent="0.25">
      <c r="A65" s="107"/>
      <c r="B65" s="153"/>
      <c r="C65" s="261"/>
      <c r="D65" s="154"/>
      <c r="E65" s="261"/>
      <c r="F65" s="153"/>
    </row>
    <row r="66" spans="1:6" x14ac:dyDescent="0.25">
      <c r="A66" s="107"/>
      <c r="B66" s="153"/>
      <c r="C66" s="261"/>
      <c r="D66" s="154"/>
      <c r="E66" s="261"/>
      <c r="F66" s="153"/>
    </row>
    <row r="67" spans="1:6" x14ac:dyDescent="0.25">
      <c r="A67" s="107"/>
      <c r="B67" s="153"/>
      <c r="C67" s="261"/>
      <c r="D67" s="154"/>
      <c r="E67" s="261"/>
      <c r="F67" s="153"/>
    </row>
    <row r="68" spans="1:6" x14ac:dyDescent="0.25">
      <c r="A68" s="107"/>
      <c r="B68" s="153"/>
      <c r="C68" s="261"/>
      <c r="D68" s="154"/>
      <c r="E68" s="261"/>
      <c r="F68" s="153"/>
    </row>
    <row r="69" spans="1:6" x14ac:dyDescent="0.25">
      <c r="A69" s="107"/>
      <c r="B69" s="153"/>
      <c r="C69" s="261"/>
      <c r="D69" s="154"/>
      <c r="E69" s="261"/>
      <c r="F69" s="153"/>
    </row>
    <row r="70" spans="1:6" x14ac:dyDescent="0.25">
      <c r="A70" s="107"/>
      <c r="B70" s="153"/>
      <c r="C70" s="261"/>
      <c r="D70" s="154"/>
      <c r="E70" s="261"/>
      <c r="F70" s="153"/>
    </row>
    <row r="71" spans="1:6" x14ac:dyDescent="0.25">
      <c r="A71" s="107"/>
      <c r="B71" s="153"/>
      <c r="C71" s="261"/>
      <c r="D71" s="154"/>
      <c r="E71" s="261"/>
      <c r="F71" s="153"/>
    </row>
    <row r="72" spans="1:6" x14ac:dyDescent="0.25">
      <c r="A72" s="107"/>
      <c r="B72" s="153"/>
      <c r="C72" s="261"/>
      <c r="D72" s="154"/>
      <c r="E72" s="261"/>
      <c r="F72" s="153"/>
    </row>
    <row r="73" spans="1:6" x14ac:dyDescent="0.25">
      <c r="A73" s="107"/>
      <c r="B73" s="153"/>
      <c r="C73" s="261"/>
      <c r="D73" s="154"/>
      <c r="E73" s="261"/>
      <c r="F73" s="153"/>
    </row>
    <row r="74" spans="1:6" x14ac:dyDescent="0.25">
      <c r="A74" s="107"/>
      <c r="B74" s="153"/>
      <c r="C74" s="261"/>
      <c r="D74" s="154"/>
      <c r="E74" s="261"/>
      <c r="F74" s="153"/>
    </row>
    <row r="75" spans="1:6" x14ac:dyDescent="0.25">
      <c r="A75" s="107"/>
      <c r="B75" s="153"/>
      <c r="C75" s="261"/>
      <c r="D75" s="154"/>
      <c r="E75" s="261"/>
      <c r="F75" s="153"/>
    </row>
    <row r="76" spans="1:6" x14ac:dyDescent="0.25">
      <c r="A76" s="107"/>
      <c r="B76" s="153"/>
      <c r="C76" s="261"/>
      <c r="D76" s="154"/>
      <c r="E76" s="261"/>
      <c r="F76" s="153"/>
    </row>
    <row r="77" spans="1:6" x14ac:dyDescent="0.25">
      <c r="A77" s="107"/>
      <c r="B77" s="153"/>
      <c r="C77" s="261"/>
      <c r="D77" s="154"/>
      <c r="E77" s="261"/>
      <c r="F77" s="153"/>
    </row>
    <row r="78" spans="1:6" x14ac:dyDescent="0.25">
      <c r="A78" s="107"/>
      <c r="B78" s="153"/>
      <c r="C78" s="261"/>
      <c r="D78" s="154"/>
      <c r="E78" s="261"/>
      <c r="F78" s="153"/>
    </row>
    <row r="79" spans="1:6" x14ac:dyDescent="0.25">
      <c r="A79" s="107"/>
      <c r="B79" s="153"/>
      <c r="C79" s="261"/>
      <c r="D79" s="154"/>
      <c r="E79" s="261"/>
      <c r="F79" s="153"/>
    </row>
    <row r="80" spans="1:6" x14ac:dyDescent="0.25">
      <c r="A80" s="107"/>
      <c r="B80" s="153"/>
      <c r="C80" s="261"/>
      <c r="D80" s="154"/>
      <c r="E80" s="261"/>
      <c r="F80" s="153"/>
    </row>
    <row r="81" spans="1:6" x14ac:dyDescent="0.25">
      <c r="A81" s="107"/>
      <c r="B81" s="153"/>
      <c r="C81" s="261"/>
      <c r="D81" s="154"/>
      <c r="E81" s="261"/>
      <c r="F81" s="153"/>
    </row>
    <row r="82" spans="1:6" x14ac:dyDescent="0.25">
      <c r="A82" s="107"/>
      <c r="B82" s="153"/>
      <c r="C82" s="261"/>
      <c r="D82" s="154"/>
      <c r="E82" s="261"/>
      <c r="F82" s="153"/>
    </row>
    <row r="83" spans="1:6" x14ac:dyDescent="0.25">
      <c r="A83" s="107"/>
      <c r="B83" s="153"/>
      <c r="C83" s="261"/>
      <c r="D83" s="154"/>
      <c r="E83" s="261"/>
      <c r="F83" s="153"/>
    </row>
    <row r="84" spans="1:6" x14ac:dyDescent="0.25">
      <c r="A84" s="107"/>
      <c r="B84" s="153"/>
      <c r="C84" s="261"/>
      <c r="D84" s="154"/>
      <c r="E84" s="261"/>
      <c r="F84" s="153"/>
    </row>
    <row r="85" spans="1:6" x14ac:dyDescent="0.25">
      <c r="A85" s="107"/>
      <c r="B85" s="153"/>
      <c r="C85" s="261"/>
      <c r="D85" s="154"/>
      <c r="E85" s="261"/>
      <c r="F85" s="153"/>
    </row>
    <row r="86" spans="1:6" x14ac:dyDescent="0.25">
      <c r="A86" s="107"/>
      <c r="B86" s="153"/>
      <c r="C86" s="261"/>
      <c r="D86" s="154"/>
      <c r="E86" s="261"/>
      <c r="F86" s="153"/>
    </row>
    <row r="87" spans="1:6" x14ac:dyDescent="0.25">
      <c r="A87" s="107"/>
      <c r="B87" s="153"/>
      <c r="C87" s="261"/>
      <c r="D87" s="154"/>
      <c r="E87" s="261"/>
      <c r="F87" s="153"/>
    </row>
    <row r="88" spans="1:6" x14ac:dyDescent="0.25">
      <c r="A88" s="107"/>
      <c r="B88" s="153"/>
      <c r="C88" s="261"/>
      <c r="D88" s="154"/>
      <c r="E88" s="261"/>
      <c r="F88" s="153"/>
    </row>
    <row r="89" spans="1:6" x14ac:dyDescent="0.25">
      <c r="A89" s="107"/>
      <c r="B89" s="153"/>
      <c r="C89" s="261"/>
      <c r="D89" s="154"/>
      <c r="E89" s="261"/>
      <c r="F89" s="153"/>
    </row>
    <row r="90" spans="1:6" x14ac:dyDescent="0.25">
      <c r="A90" s="107"/>
      <c r="B90" s="153"/>
      <c r="C90" s="261"/>
      <c r="D90" s="154"/>
      <c r="E90" s="261"/>
      <c r="F90" s="153"/>
    </row>
    <row r="91" spans="1:6" x14ac:dyDescent="0.25">
      <c r="A91" s="107"/>
      <c r="B91" s="153"/>
      <c r="C91" s="261"/>
      <c r="D91" s="154"/>
      <c r="E91" s="261"/>
      <c r="F91" s="153"/>
    </row>
    <row r="92" spans="1:6" x14ac:dyDescent="0.25">
      <c r="A92" s="107"/>
      <c r="B92" s="153"/>
      <c r="C92" s="261"/>
      <c r="D92" s="154"/>
      <c r="E92" s="261"/>
      <c r="F92" s="153"/>
    </row>
    <row r="93" spans="1:6" x14ac:dyDescent="0.25">
      <c r="A93" s="107"/>
      <c r="B93" s="153"/>
      <c r="C93" s="261"/>
      <c r="D93" s="154"/>
      <c r="E93" s="261"/>
      <c r="F93" s="153"/>
    </row>
    <row r="94" spans="1:6" x14ac:dyDescent="0.25">
      <c r="A94" s="107"/>
      <c r="B94" s="153"/>
      <c r="C94" s="261"/>
      <c r="D94" s="154"/>
      <c r="E94" s="261"/>
      <c r="F94" s="153"/>
    </row>
    <row r="95" spans="1:6" x14ac:dyDescent="0.25">
      <c r="A95" s="107"/>
      <c r="B95" s="153"/>
      <c r="C95" s="261"/>
      <c r="D95" s="154"/>
      <c r="E95" s="261"/>
      <c r="F95" s="153"/>
    </row>
    <row r="96" spans="1:6" x14ac:dyDescent="0.25">
      <c r="A96" s="107"/>
      <c r="B96" s="153"/>
      <c r="C96" s="261"/>
      <c r="D96" s="154"/>
      <c r="E96" s="261"/>
      <c r="F96" s="153"/>
    </row>
    <row r="97" spans="1:6" x14ac:dyDescent="0.25">
      <c r="A97" s="107"/>
      <c r="B97" s="153"/>
      <c r="C97" s="261"/>
      <c r="D97" s="154"/>
      <c r="E97" s="261"/>
      <c r="F97" s="153"/>
    </row>
    <row r="98" spans="1:6" x14ac:dyDescent="0.25">
      <c r="A98" s="107"/>
      <c r="B98" s="153"/>
      <c r="C98" s="261"/>
      <c r="D98" s="154"/>
      <c r="E98" s="261"/>
      <c r="F98" s="153"/>
    </row>
    <row r="99" spans="1:6" x14ac:dyDescent="0.25">
      <c r="A99" s="107"/>
      <c r="B99" s="153"/>
      <c r="C99" s="261"/>
      <c r="D99" s="154"/>
      <c r="E99" s="261"/>
      <c r="F99" s="153"/>
    </row>
    <row r="100" spans="1:6" x14ac:dyDescent="0.25">
      <c r="A100" s="107"/>
      <c r="B100" s="153"/>
      <c r="C100" s="261"/>
      <c r="D100" s="154"/>
      <c r="E100" s="261"/>
      <c r="F100" s="153"/>
    </row>
    <row r="101" spans="1:6" x14ac:dyDescent="0.25">
      <c r="A101" s="107"/>
      <c r="B101" s="153"/>
      <c r="C101" s="261"/>
      <c r="D101" s="154"/>
      <c r="E101" s="261"/>
      <c r="F101" s="153"/>
    </row>
    <row r="102" spans="1:6" x14ac:dyDescent="0.25">
      <c r="A102" s="107"/>
      <c r="B102" s="153"/>
      <c r="C102" s="261"/>
      <c r="D102" s="154"/>
      <c r="E102" s="261"/>
      <c r="F102" s="153"/>
    </row>
    <row r="103" spans="1:6" x14ac:dyDescent="0.25">
      <c r="A103" s="107"/>
      <c r="B103" s="153"/>
      <c r="C103" s="261"/>
      <c r="D103" s="154"/>
      <c r="E103" s="261"/>
      <c r="F103" s="153"/>
    </row>
    <row r="104" spans="1:6" x14ac:dyDescent="0.25">
      <c r="A104" s="107"/>
      <c r="B104" s="153"/>
      <c r="C104" s="261"/>
      <c r="D104" s="154"/>
      <c r="E104" s="261"/>
      <c r="F104" s="153"/>
    </row>
    <row r="105" spans="1:6" x14ac:dyDescent="0.25">
      <c r="A105" s="107"/>
      <c r="B105" s="153"/>
      <c r="C105" s="261"/>
      <c r="D105" s="154"/>
      <c r="E105" s="261"/>
      <c r="F105" s="153"/>
    </row>
    <row r="106" spans="1:6" x14ac:dyDescent="0.25">
      <c r="A106" s="107"/>
      <c r="B106" s="153"/>
      <c r="C106" s="261"/>
      <c r="D106" s="154"/>
      <c r="E106" s="261"/>
      <c r="F106" s="153"/>
    </row>
    <row r="107" spans="1:6" x14ac:dyDescent="0.25">
      <c r="A107" s="107"/>
      <c r="B107" s="153"/>
      <c r="C107" s="261"/>
      <c r="D107" s="154"/>
      <c r="E107" s="261"/>
      <c r="F107" s="153"/>
    </row>
    <row r="108" spans="1:6" x14ac:dyDescent="0.25">
      <c r="A108" s="107"/>
      <c r="B108" s="153"/>
      <c r="C108" s="261"/>
      <c r="D108" s="154"/>
      <c r="E108" s="261"/>
      <c r="F108" s="153"/>
    </row>
    <row r="109" spans="1:6" x14ac:dyDescent="0.25">
      <c r="A109" s="107"/>
      <c r="B109" s="153"/>
      <c r="C109" s="261"/>
      <c r="D109" s="154"/>
      <c r="E109" s="261"/>
      <c r="F109" s="153"/>
    </row>
    <row r="110" spans="1:6" x14ac:dyDescent="0.25">
      <c r="A110" s="107"/>
      <c r="B110" s="153"/>
      <c r="C110" s="261"/>
      <c r="D110" s="154"/>
      <c r="E110" s="261"/>
      <c r="F110" s="153"/>
    </row>
    <row r="111" spans="1:6" x14ac:dyDescent="0.25">
      <c r="A111" s="107"/>
      <c r="B111" s="153"/>
      <c r="C111" s="261"/>
      <c r="D111" s="154"/>
      <c r="E111" s="261"/>
      <c r="F111" s="153"/>
    </row>
    <row r="112" spans="1:6" x14ac:dyDescent="0.25">
      <c r="A112" s="107"/>
      <c r="B112" s="153"/>
      <c r="C112" s="261"/>
      <c r="D112" s="154"/>
      <c r="E112" s="261"/>
      <c r="F112" s="153"/>
    </row>
    <row r="113" spans="1:6" x14ac:dyDescent="0.25">
      <c r="A113" s="107"/>
      <c r="B113" s="153"/>
      <c r="C113" s="261"/>
      <c r="D113" s="154"/>
      <c r="E113" s="261"/>
      <c r="F113" s="153"/>
    </row>
    <row r="114" spans="1:6" x14ac:dyDescent="0.25">
      <c r="A114" s="107"/>
      <c r="B114" s="153"/>
      <c r="C114" s="261"/>
      <c r="D114" s="154"/>
      <c r="E114" s="261"/>
      <c r="F114" s="153"/>
    </row>
    <row r="115" spans="1:6" x14ac:dyDescent="0.25">
      <c r="A115" s="107"/>
      <c r="B115" s="153"/>
      <c r="C115" s="261"/>
      <c r="D115" s="154"/>
      <c r="E115" s="261"/>
      <c r="F115" s="153"/>
    </row>
    <row r="116" spans="1:6" x14ac:dyDescent="0.25">
      <c r="A116" s="107"/>
      <c r="B116" s="153"/>
      <c r="C116" s="261"/>
      <c r="D116" s="154"/>
      <c r="E116" s="261"/>
      <c r="F116" s="153"/>
    </row>
    <row r="117" spans="1:6" x14ac:dyDescent="0.25">
      <c r="A117" s="107"/>
      <c r="B117" s="153"/>
      <c r="C117" s="261"/>
      <c r="D117" s="154"/>
      <c r="E117" s="261"/>
      <c r="F117" s="153"/>
    </row>
    <row r="118" spans="1:6" x14ac:dyDescent="0.25">
      <c r="A118" s="107"/>
      <c r="B118" s="153"/>
      <c r="C118" s="261"/>
      <c r="D118" s="154"/>
      <c r="E118" s="261"/>
      <c r="F118" s="153"/>
    </row>
    <row r="119" spans="1:6" x14ac:dyDescent="0.25">
      <c r="A119" s="107"/>
      <c r="B119" s="153"/>
      <c r="C119" s="261"/>
      <c r="D119" s="154"/>
      <c r="E119" s="261"/>
      <c r="F119" s="153"/>
    </row>
    <row r="120" spans="1:6" x14ac:dyDescent="0.25">
      <c r="A120" s="107"/>
      <c r="B120" s="153"/>
      <c r="C120" s="261"/>
      <c r="D120" s="154"/>
      <c r="E120" s="261"/>
      <c r="F120" s="153"/>
    </row>
    <row r="121" spans="1:6" x14ac:dyDescent="0.25">
      <c r="A121" s="107"/>
      <c r="B121" s="153"/>
      <c r="C121" s="261"/>
      <c r="D121" s="154"/>
      <c r="E121" s="261"/>
      <c r="F121" s="153"/>
    </row>
    <row r="122" spans="1:6" x14ac:dyDescent="0.25">
      <c r="A122" s="107"/>
      <c r="B122" s="153"/>
      <c r="C122" s="261"/>
      <c r="D122" s="154"/>
      <c r="E122" s="261"/>
      <c r="F122" s="153"/>
    </row>
    <row r="123" spans="1:6" x14ac:dyDescent="0.25">
      <c r="A123" s="107"/>
      <c r="B123" s="153"/>
      <c r="C123" s="261"/>
      <c r="D123" s="154"/>
      <c r="E123" s="261"/>
      <c r="F123" s="153"/>
    </row>
    <row r="124" spans="1:6" x14ac:dyDescent="0.25">
      <c r="A124" s="107"/>
      <c r="B124" s="153"/>
      <c r="C124" s="261"/>
      <c r="D124" s="154"/>
      <c r="E124" s="261"/>
      <c r="F124" s="153"/>
    </row>
    <row r="125" spans="1:6" x14ac:dyDescent="0.25">
      <c r="A125" s="107"/>
      <c r="B125" s="153"/>
      <c r="C125" s="261"/>
      <c r="D125" s="154"/>
      <c r="E125" s="261"/>
      <c r="F125" s="153"/>
    </row>
    <row r="126" spans="1:6" x14ac:dyDescent="0.25">
      <c r="A126" s="107"/>
      <c r="B126" s="153"/>
      <c r="C126" s="261"/>
      <c r="D126" s="154"/>
      <c r="E126" s="261"/>
      <c r="F126" s="153"/>
    </row>
    <row r="127" spans="1:6" x14ac:dyDescent="0.25">
      <c r="A127" s="107"/>
      <c r="B127" s="153"/>
      <c r="C127" s="261"/>
      <c r="D127" s="154"/>
      <c r="E127" s="261"/>
      <c r="F127" s="153"/>
    </row>
    <row r="128" spans="1:6" x14ac:dyDescent="0.25">
      <c r="A128" s="107"/>
      <c r="B128" s="153"/>
      <c r="C128" s="261"/>
      <c r="D128" s="154"/>
      <c r="E128" s="261"/>
      <c r="F128" s="153"/>
    </row>
    <row r="129" spans="1:6" x14ac:dyDescent="0.25">
      <c r="A129" s="107"/>
      <c r="B129" s="153"/>
      <c r="C129" s="261"/>
      <c r="D129" s="154"/>
      <c r="E129" s="261"/>
      <c r="F129" s="153"/>
    </row>
    <row r="130" spans="1:6" x14ac:dyDescent="0.25">
      <c r="A130" s="107"/>
      <c r="B130" s="153"/>
      <c r="C130" s="261"/>
      <c r="D130" s="154"/>
      <c r="E130" s="261"/>
      <c r="F130" s="153"/>
    </row>
    <row r="131" spans="1:6" x14ac:dyDescent="0.25">
      <c r="A131" s="107"/>
      <c r="B131" s="153"/>
      <c r="C131" s="261"/>
      <c r="D131" s="154"/>
      <c r="E131" s="261"/>
      <c r="F131" s="153"/>
    </row>
    <row r="132" spans="1:6" x14ac:dyDescent="0.25">
      <c r="A132" s="107"/>
      <c r="B132" s="153"/>
      <c r="C132" s="261"/>
      <c r="D132" s="154"/>
      <c r="E132" s="261"/>
      <c r="F132" s="153"/>
    </row>
    <row r="133" spans="1:6" x14ac:dyDescent="0.25">
      <c r="A133" s="107"/>
      <c r="B133" s="153"/>
      <c r="C133" s="261"/>
      <c r="D133" s="154"/>
      <c r="E133" s="261"/>
      <c r="F133" s="153"/>
    </row>
    <row r="134" spans="1:6" x14ac:dyDescent="0.25">
      <c r="A134" s="107"/>
      <c r="B134" s="153"/>
      <c r="C134" s="261"/>
      <c r="D134" s="154"/>
      <c r="E134" s="261"/>
      <c r="F134" s="153"/>
    </row>
    <row r="135" spans="1:6" x14ac:dyDescent="0.25">
      <c r="A135" s="107"/>
      <c r="B135" s="153"/>
      <c r="C135" s="261"/>
      <c r="D135" s="154"/>
      <c r="E135" s="261"/>
      <c r="F135" s="153"/>
    </row>
    <row r="136" spans="1:6" x14ac:dyDescent="0.25">
      <c r="A136" s="107"/>
      <c r="B136" s="153"/>
      <c r="C136" s="261"/>
      <c r="D136" s="154"/>
      <c r="E136" s="261"/>
      <c r="F136" s="153"/>
    </row>
    <row r="137" spans="1:6" x14ac:dyDescent="0.25">
      <c r="A137" s="107"/>
      <c r="B137" s="153"/>
      <c r="C137" s="261"/>
      <c r="D137" s="154"/>
      <c r="E137" s="261"/>
      <c r="F137" s="153"/>
    </row>
    <row r="138" spans="1:6" x14ac:dyDescent="0.25">
      <c r="A138" s="107"/>
      <c r="B138" s="153"/>
      <c r="C138" s="261"/>
      <c r="D138" s="154"/>
      <c r="E138" s="261"/>
      <c r="F138" s="153"/>
    </row>
    <row r="139" spans="1:6" x14ac:dyDescent="0.25">
      <c r="A139" s="107"/>
      <c r="B139" s="153"/>
      <c r="C139" s="261"/>
      <c r="D139" s="154"/>
      <c r="E139" s="261"/>
      <c r="F139" s="153"/>
    </row>
    <row r="140" spans="1:6" x14ac:dyDescent="0.25">
      <c r="A140" s="107"/>
      <c r="B140" s="153"/>
      <c r="C140" s="261"/>
      <c r="D140" s="154"/>
      <c r="E140" s="261"/>
      <c r="F140" s="153"/>
    </row>
    <row r="141" spans="1:6" x14ac:dyDescent="0.25">
      <c r="A141" s="107"/>
      <c r="B141" s="153"/>
      <c r="C141" s="261"/>
      <c r="D141" s="154"/>
      <c r="E141" s="261"/>
      <c r="F141" s="153"/>
    </row>
    <row r="142" spans="1:6" x14ac:dyDescent="0.25">
      <c r="A142" s="107"/>
      <c r="B142" s="153"/>
      <c r="C142" s="261"/>
      <c r="D142" s="154"/>
      <c r="E142" s="261"/>
      <c r="F142" s="153"/>
    </row>
    <row r="143" spans="1:6" x14ac:dyDescent="0.25">
      <c r="A143" s="107"/>
      <c r="B143" s="153"/>
      <c r="C143" s="261"/>
      <c r="D143" s="154"/>
      <c r="E143" s="261"/>
      <c r="F143" s="153"/>
    </row>
    <row r="144" spans="1:6" x14ac:dyDescent="0.25">
      <c r="A144" s="107"/>
      <c r="B144" s="153"/>
      <c r="C144" s="261"/>
      <c r="D144" s="154"/>
      <c r="E144" s="261"/>
      <c r="F144" s="153"/>
    </row>
    <row r="145" spans="1:6" x14ac:dyDescent="0.25">
      <c r="A145" s="107"/>
      <c r="B145" s="153"/>
      <c r="C145" s="261"/>
      <c r="D145" s="154"/>
      <c r="E145" s="261"/>
      <c r="F145" s="153"/>
    </row>
    <row r="146" spans="1:6" x14ac:dyDescent="0.25">
      <c r="A146" s="107"/>
      <c r="B146" s="153"/>
      <c r="C146" s="261"/>
      <c r="D146" s="154"/>
      <c r="E146" s="261"/>
      <c r="F146" s="153"/>
    </row>
    <row r="147" spans="1:6" x14ac:dyDescent="0.25">
      <c r="A147" s="107"/>
      <c r="B147" s="153"/>
      <c r="C147" s="261"/>
      <c r="D147" s="154"/>
      <c r="E147" s="261"/>
      <c r="F147" s="153"/>
    </row>
    <row r="148" spans="1:6" x14ac:dyDescent="0.25">
      <c r="A148" s="107"/>
      <c r="B148" s="153"/>
      <c r="C148" s="261"/>
      <c r="D148" s="154"/>
      <c r="E148" s="261"/>
      <c r="F148" s="153"/>
    </row>
    <row r="149" spans="1:6" x14ac:dyDescent="0.25">
      <c r="A149" s="107"/>
      <c r="B149" s="153"/>
      <c r="C149" s="261"/>
      <c r="D149" s="154"/>
      <c r="E149" s="261"/>
      <c r="F149" s="153"/>
    </row>
    <row r="150" spans="1:6" x14ac:dyDescent="0.25">
      <c r="A150" s="107"/>
      <c r="B150" s="153"/>
      <c r="C150" s="261"/>
      <c r="D150" s="154"/>
      <c r="E150" s="261"/>
      <c r="F150" s="153"/>
    </row>
    <row r="151" spans="1:6" x14ac:dyDescent="0.25">
      <c r="A151" s="107"/>
      <c r="B151" s="153"/>
      <c r="C151" s="261"/>
      <c r="D151" s="153"/>
      <c r="E151" s="261"/>
      <c r="F151" s="153"/>
    </row>
    <row r="152" spans="1:6" x14ac:dyDescent="0.25">
      <c r="A152" s="107"/>
      <c r="B152" s="153"/>
      <c r="C152" s="261"/>
      <c r="D152" s="153"/>
      <c r="E152" s="261"/>
      <c r="F152" s="153"/>
    </row>
    <row r="153" spans="1:6" x14ac:dyDescent="0.25">
      <c r="A153" s="107"/>
      <c r="B153" s="153"/>
      <c r="C153" s="261"/>
      <c r="D153" s="153"/>
      <c r="E153" s="261"/>
      <c r="F153" s="153"/>
    </row>
    <row r="154" spans="1:6" x14ac:dyDescent="0.25">
      <c r="A154" s="107"/>
      <c r="B154" s="153"/>
      <c r="C154" s="261"/>
      <c r="D154" s="153"/>
      <c r="E154" s="261"/>
      <c r="F154" s="153"/>
    </row>
    <row r="155" spans="1:6" x14ac:dyDescent="0.25">
      <c r="A155" s="107"/>
      <c r="B155" s="153"/>
      <c r="C155" s="261"/>
      <c r="D155" s="153"/>
      <c r="E155" s="261"/>
      <c r="F155" s="153"/>
    </row>
    <row r="156" spans="1:6" x14ac:dyDescent="0.25">
      <c r="A156" s="107"/>
      <c r="B156" s="153"/>
      <c r="C156" s="261"/>
      <c r="D156" s="153"/>
      <c r="E156" s="261"/>
      <c r="F156" s="153"/>
    </row>
    <row r="157" spans="1:6" x14ac:dyDescent="0.25">
      <c r="A157" s="107"/>
      <c r="B157" s="153"/>
      <c r="C157" s="261"/>
      <c r="D157" s="153"/>
      <c r="E157" s="261"/>
      <c r="F157" s="153"/>
    </row>
    <row r="158" spans="1:6" x14ac:dyDescent="0.25">
      <c r="A158" s="107"/>
      <c r="B158" s="153"/>
      <c r="C158" s="261"/>
      <c r="D158" s="153"/>
      <c r="E158" s="261"/>
      <c r="F158" s="153"/>
    </row>
    <row r="159" spans="1:6" x14ac:dyDescent="0.25">
      <c r="A159" s="107"/>
      <c r="B159" s="153"/>
      <c r="C159" s="261"/>
      <c r="D159" s="153"/>
      <c r="E159" s="261"/>
      <c r="F159" s="153"/>
    </row>
    <row r="160" spans="1:6" x14ac:dyDescent="0.25">
      <c r="A160" s="107"/>
      <c r="B160" s="153"/>
      <c r="C160" s="261"/>
      <c r="D160" s="153"/>
      <c r="E160" s="261"/>
      <c r="F160" s="153"/>
    </row>
    <row r="161" spans="1:6" x14ac:dyDescent="0.25">
      <c r="A161" s="107"/>
      <c r="B161" s="153"/>
      <c r="C161" s="261"/>
      <c r="D161" s="153"/>
      <c r="E161" s="261"/>
      <c r="F161" s="153"/>
    </row>
    <row r="162" spans="1:6" x14ac:dyDescent="0.25">
      <c r="A162" s="107"/>
      <c r="B162" s="153"/>
      <c r="C162" s="261"/>
      <c r="D162" s="153"/>
      <c r="E162" s="261"/>
      <c r="F162" s="153"/>
    </row>
    <row r="163" spans="1:6" x14ac:dyDescent="0.25">
      <c r="A163" s="107"/>
      <c r="B163" s="153"/>
      <c r="C163" s="261"/>
      <c r="D163" s="153"/>
      <c r="E163" s="261"/>
      <c r="F163" s="153"/>
    </row>
    <row r="164" spans="1:6" x14ac:dyDescent="0.25">
      <c r="A164" s="107"/>
      <c r="B164" s="153"/>
      <c r="C164" s="261"/>
      <c r="D164" s="153"/>
      <c r="E164" s="261"/>
      <c r="F164" s="153"/>
    </row>
    <row r="165" spans="1:6" x14ac:dyDescent="0.25">
      <c r="A165" s="107"/>
      <c r="B165" s="153"/>
      <c r="C165" s="261"/>
      <c r="D165" s="153"/>
      <c r="E165" s="261"/>
      <c r="F165" s="153"/>
    </row>
    <row r="166" spans="1:6" x14ac:dyDescent="0.25">
      <c r="A166" s="107"/>
      <c r="B166" s="153"/>
      <c r="C166" s="261"/>
      <c r="D166" s="153"/>
      <c r="E166" s="261"/>
      <c r="F166" s="153"/>
    </row>
    <row r="167" spans="1:6" x14ac:dyDescent="0.25">
      <c r="A167" s="107"/>
      <c r="B167" s="153"/>
      <c r="C167" s="261"/>
      <c r="D167" s="153"/>
      <c r="E167" s="261"/>
      <c r="F167" s="153"/>
    </row>
    <row r="168" spans="1:6" x14ac:dyDescent="0.25">
      <c r="A168" s="107"/>
      <c r="B168" s="153"/>
      <c r="C168" s="261"/>
      <c r="D168" s="153"/>
      <c r="E168" s="261"/>
      <c r="F168" s="153"/>
    </row>
    <row r="169" spans="1:6" x14ac:dyDescent="0.25">
      <c r="A169" s="107"/>
      <c r="B169" s="153"/>
      <c r="C169" s="261"/>
      <c r="D169" s="153"/>
      <c r="E169" s="261"/>
      <c r="F169" s="153"/>
    </row>
    <row r="170" spans="1:6" x14ac:dyDescent="0.25">
      <c r="A170" s="107"/>
      <c r="B170" s="153"/>
      <c r="C170" s="261"/>
      <c r="D170" s="153"/>
      <c r="E170" s="261"/>
      <c r="F170" s="153"/>
    </row>
    <row r="171" spans="1:6" x14ac:dyDescent="0.25">
      <c r="A171" s="107"/>
      <c r="B171" s="153"/>
      <c r="C171" s="261"/>
      <c r="D171" s="153"/>
      <c r="E171" s="261"/>
      <c r="F171" s="153"/>
    </row>
    <row r="172" spans="1:6" x14ac:dyDescent="0.25">
      <c r="A172" s="107"/>
      <c r="B172" s="153"/>
      <c r="C172" s="261"/>
      <c r="D172" s="153"/>
      <c r="E172" s="261"/>
      <c r="F172" s="153"/>
    </row>
    <row r="173" spans="1:6" x14ac:dyDescent="0.25">
      <c r="A173" s="107"/>
      <c r="B173" s="153"/>
      <c r="C173" s="261"/>
      <c r="D173" s="153"/>
      <c r="E173" s="261"/>
      <c r="F173" s="153"/>
    </row>
    <row r="174" spans="1:6" x14ac:dyDescent="0.25">
      <c r="A174" s="107"/>
      <c r="B174" s="153"/>
      <c r="C174" s="261"/>
      <c r="D174" s="153"/>
      <c r="E174" s="261"/>
      <c r="F174" s="153"/>
    </row>
    <row r="175" spans="1:6" x14ac:dyDescent="0.25">
      <c r="A175" s="107"/>
      <c r="B175" s="153"/>
      <c r="C175" s="261"/>
      <c r="D175" s="153"/>
      <c r="E175" s="261"/>
      <c r="F175" s="153"/>
    </row>
    <row r="176" spans="1:6" x14ac:dyDescent="0.25">
      <c r="A176" s="107"/>
      <c r="B176" s="153"/>
      <c r="C176" s="261"/>
      <c r="D176" s="153"/>
      <c r="E176" s="261"/>
      <c r="F176" s="153"/>
    </row>
    <row r="177" spans="1:6" x14ac:dyDescent="0.25">
      <c r="A177" s="107"/>
      <c r="B177" s="153"/>
      <c r="C177" s="261"/>
      <c r="D177" s="153"/>
      <c r="E177" s="261"/>
      <c r="F177" s="153"/>
    </row>
    <row r="178" spans="1:6" x14ac:dyDescent="0.25">
      <c r="A178" s="107"/>
      <c r="B178" s="153"/>
      <c r="C178" s="261"/>
      <c r="D178" s="153"/>
      <c r="E178" s="261"/>
      <c r="F178" s="153"/>
    </row>
    <row r="179" spans="1:6" x14ac:dyDescent="0.25">
      <c r="A179" s="107"/>
      <c r="B179" s="153"/>
      <c r="C179" s="261"/>
      <c r="D179" s="153"/>
      <c r="E179" s="261"/>
      <c r="F179" s="153"/>
    </row>
    <row r="180" spans="1:6" x14ac:dyDescent="0.25">
      <c r="A180" s="107"/>
      <c r="B180" s="153"/>
      <c r="C180" s="261"/>
      <c r="D180" s="153"/>
      <c r="E180" s="261"/>
      <c r="F180" s="153"/>
    </row>
    <row r="181" spans="1:6" x14ac:dyDescent="0.25">
      <c r="A181" s="107"/>
      <c r="B181" s="153"/>
      <c r="C181" s="261"/>
      <c r="D181" s="153"/>
      <c r="E181" s="261"/>
      <c r="F181" s="153"/>
    </row>
    <row r="182" spans="1:6" x14ac:dyDescent="0.25">
      <c r="A182" s="107"/>
      <c r="B182" s="153"/>
      <c r="C182" s="261"/>
      <c r="D182" s="153"/>
      <c r="E182" s="261"/>
      <c r="F182" s="153"/>
    </row>
    <row r="183" spans="1:6" x14ac:dyDescent="0.25">
      <c r="A183" s="107"/>
      <c r="B183" s="153"/>
      <c r="C183" s="261"/>
      <c r="D183" s="153"/>
      <c r="E183" s="261"/>
      <c r="F183" s="153"/>
    </row>
    <row r="184" spans="1:6" x14ac:dyDescent="0.25">
      <c r="A184" s="107"/>
      <c r="B184" s="153"/>
      <c r="C184" s="261"/>
      <c r="D184" s="153"/>
      <c r="E184" s="261"/>
      <c r="F184" s="153"/>
    </row>
    <row r="185" spans="1:6" x14ac:dyDescent="0.25">
      <c r="A185" s="107"/>
      <c r="B185" s="153"/>
      <c r="C185" s="261"/>
      <c r="D185" s="153"/>
      <c r="E185" s="261"/>
      <c r="F185" s="153"/>
    </row>
    <row r="186" spans="1:6" x14ac:dyDescent="0.25">
      <c r="A186" s="107"/>
      <c r="B186" s="153"/>
      <c r="C186" s="261"/>
      <c r="D186" s="153"/>
      <c r="E186" s="261"/>
      <c r="F186" s="153"/>
    </row>
    <row r="187" spans="1:6" x14ac:dyDescent="0.25">
      <c r="A187" s="107"/>
      <c r="B187" s="153"/>
      <c r="C187" s="261"/>
      <c r="D187" s="153"/>
      <c r="E187" s="261"/>
      <c r="F187" s="153"/>
    </row>
    <row r="188" spans="1:6" x14ac:dyDescent="0.25">
      <c r="A188" s="107"/>
      <c r="B188" s="153"/>
      <c r="C188" s="261"/>
      <c r="D188" s="153"/>
      <c r="E188" s="261"/>
      <c r="F188" s="153"/>
    </row>
    <row r="189" spans="1:6" x14ac:dyDescent="0.25">
      <c r="A189" s="107"/>
      <c r="B189" s="153"/>
      <c r="C189" s="261"/>
      <c r="D189" s="153"/>
      <c r="E189" s="261"/>
      <c r="F189" s="153"/>
    </row>
    <row r="190" spans="1:6" x14ac:dyDescent="0.25">
      <c r="A190" s="107"/>
      <c r="B190" s="153"/>
      <c r="C190" s="261"/>
      <c r="D190" s="153"/>
      <c r="E190" s="261"/>
      <c r="F190" s="153"/>
    </row>
    <row r="191" spans="1:6" x14ac:dyDescent="0.25">
      <c r="A191" s="107"/>
      <c r="B191" s="153"/>
      <c r="C191" s="261"/>
      <c r="D191" s="153"/>
      <c r="E191" s="261"/>
      <c r="F191" s="153"/>
    </row>
    <row r="192" spans="1:6" x14ac:dyDescent="0.25">
      <c r="A192" s="107"/>
      <c r="B192" s="153"/>
      <c r="C192" s="261"/>
      <c r="D192" s="153"/>
      <c r="E192" s="261"/>
      <c r="F192" s="153"/>
    </row>
    <row r="193" spans="1:6" x14ac:dyDescent="0.25">
      <c r="A193" s="107"/>
      <c r="B193" s="153"/>
      <c r="C193" s="261"/>
      <c r="D193" s="153"/>
      <c r="E193" s="261"/>
      <c r="F193" s="153"/>
    </row>
    <row r="194" spans="1:6" x14ac:dyDescent="0.25">
      <c r="A194" s="107"/>
      <c r="B194" s="153"/>
      <c r="C194" s="261"/>
      <c r="D194" s="153"/>
      <c r="E194" s="261"/>
      <c r="F194" s="153"/>
    </row>
    <row r="195" spans="1:6" x14ac:dyDescent="0.25">
      <c r="A195" s="107"/>
      <c r="B195" s="153"/>
      <c r="C195" s="261"/>
      <c r="D195" s="153"/>
      <c r="E195" s="261"/>
      <c r="F195" s="153"/>
    </row>
    <row r="196" spans="1:6" x14ac:dyDescent="0.25">
      <c r="A196" s="107"/>
      <c r="B196" s="153"/>
      <c r="C196" s="261"/>
      <c r="D196" s="153"/>
      <c r="E196" s="261"/>
      <c r="F196" s="153"/>
    </row>
    <row r="197" spans="1:6" x14ac:dyDescent="0.25">
      <c r="A197" s="107"/>
      <c r="B197" s="153"/>
      <c r="C197" s="261"/>
      <c r="D197" s="153"/>
      <c r="E197" s="261"/>
      <c r="F197" s="153"/>
    </row>
    <row r="198" spans="1:6" x14ac:dyDescent="0.25">
      <c r="A198" s="107"/>
      <c r="B198" s="153"/>
      <c r="C198" s="261"/>
      <c r="D198" s="153"/>
      <c r="E198" s="261"/>
      <c r="F198" s="153"/>
    </row>
    <row r="199" spans="1:6" x14ac:dyDescent="0.25">
      <c r="A199" s="107"/>
      <c r="B199" s="153"/>
      <c r="C199" s="261"/>
      <c r="D199" s="153"/>
      <c r="E199" s="261"/>
      <c r="F199" s="153"/>
    </row>
    <row r="200" spans="1:6" x14ac:dyDescent="0.25">
      <c r="A200" s="107"/>
      <c r="B200" s="153"/>
      <c r="C200" s="261"/>
      <c r="D200" s="153"/>
      <c r="E200" s="261"/>
      <c r="F200" s="153"/>
    </row>
    <row r="201" spans="1:6" x14ac:dyDescent="0.25">
      <c r="A201" s="107"/>
      <c r="B201" s="153"/>
      <c r="C201" s="261"/>
      <c r="D201" s="153"/>
      <c r="E201" s="261"/>
      <c r="F201" s="153"/>
    </row>
    <row r="202" spans="1:6" x14ac:dyDescent="0.25">
      <c r="A202" s="107"/>
      <c r="B202" s="153"/>
      <c r="C202" s="261"/>
      <c r="D202" s="153"/>
      <c r="E202" s="261"/>
      <c r="F202" s="153"/>
    </row>
    <row r="203" spans="1:6" x14ac:dyDescent="0.25">
      <c r="A203" s="107"/>
      <c r="B203" s="153"/>
      <c r="C203" s="261"/>
      <c r="D203" s="153"/>
      <c r="E203" s="261"/>
      <c r="F203" s="153"/>
    </row>
    <row r="204" spans="1:6" x14ac:dyDescent="0.25">
      <c r="A204" s="107"/>
      <c r="B204" s="153"/>
      <c r="C204" s="261"/>
      <c r="D204" s="153"/>
      <c r="E204" s="261"/>
      <c r="F204" s="153"/>
    </row>
    <row r="205" spans="1:6" x14ac:dyDescent="0.25">
      <c r="A205" s="107"/>
      <c r="B205" s="153"/>
      <c r="C205" s="261"/>
      <c r="D205" s="153"/>
      <c r="E205" s="261"/>
      <c r="F205" s="153"/>
    </row>
    <row r="206" spans="1:6" x14ac:dyDescent="0.25">
      <c r="A206" s="107"/>
      <c r="B206" s="153"/>
      <c r="C206" s="261"/>
      <c r="D206" s="153"/>
      <c r="E206" s="261"/>
      <c r="F206" s="153"/>
    </row>
    <row r="207" spans="1:6" x14ac:dyDescent="0.25">
      <c r="A207" s="107"/>
      <c r="B207" s="153"/>
      <c r="C207" s="261"/>
      <c r="D207" s="153"/>
      <c r="E207" s="261"/>
      <c r="F207" s="153"/>
    </row>
    <row r="208" spans="1:6" x14ac:dyDescent="0.25">
      <c r="A208" s="107"/>
      <c r="B208" s="153"/>
      <c r="C208" s="261"/>
      <c r="D208" s="153"/>
      <c r="E208" s="261"/>
      <c r="F208" s="153"/>
    </row>
    <row r="209" spans="1:6" x14ac:dyDescent="0.25">
      <c r="A209" s="107"/>
      <c r="B209" s="153"/>
      <c r="C209" s="261"/>
      <c r="D209" s="153"/>
      <c r="E209" s="261"/>
      <c r="F209" s="153"/>
    </row>
    <row r="210" spans="1:6" x14ac:dyDescent="0.25">
      <c r="A210" s="107"/>
      <c r="B210" s="153"/>
      <c r="C210" s="261"/>
      <c r="D210" s="153"/>
      <c r="E210" s="261"/>
      <c r="F210" s="153"/>
    </row>
    <row r="211" spans="1:6" x14ac:dyDescent="0.25">
      <c r="A211" s="107"/>
      <c r="B211" s="153"/>
      <c r="C211" s="261"/>
      <c r="D211" s="153"/>
      <c r="E211" s="261"/>
      <c r="F211" s="153"/>
    </row>
    <row r="212" spans="1:6" x14ac:dyDescent="0.25">
      <c r="A212" s="107"/>
      <c r="B212" s="153"/>
      <c r="C212" s="261"/>
      <c r="D212" s="153"/>
      <c r="E212" s="261"/>
      <c r="F212" s="153"/>
    </row>
    <row r="213" spans="1:6" x14ac:dyDescent="0.25">
      <c r="A213" s="107"/>
      <c r="B213" s="153"/>
      <c r="C213" s="261"/>
      <c r="D213" s="153"/>
      <c r="E213" s="261"/>
      <c r="F213" s="153"/>
    </row>
    <row r="214" spans="1:6" x14ac:dyDescent="0.25">
      <c r="A214" s="107"/>
      <c r="B214" s="153"/>
      <c r="C214" s="261"/>
      <c r="D214" s="153"/>
      <c r="E214" s="261"/>
      <c r="F214" s="153"/>
    </row>
    <row r="215" spans="1:6" x14ac:dyDescent="0.25">
      <c r="A215" s="107"/>
      <c r="B215" s="153"/>
      <c r="C215" s="261"/>
      <c r="D215" s="153"/>
      <c r="E215" s="261"/>
      <c r="F215" s="153"/>
    </row>
    <row r="216" spans="1:6" x14ac:dyDescent="0.25">
      <c r="A216" s="107"/>
      <c r="B216" s="153"/>
      <c r="C216" s="261"/>
      <c r="D216" s="153"/>
      <c r="E216" s="261"/>
      <c r="F216" s="153"/>
    </row>
    <row r="217" spans="1:6" x14ac:dyDescent="0.25">
      <c r="A217" s="107"/>
      <c r="B217" s="153"/>
      <c r="C217" s="261"/>
      <c r="D217" s="153"/>
      <c r="E217" s="261"/>
      <c r="F217" s="153"/>
    </row>
    <row r="218" spans="1:6" x14ac:dyDescent="0.25">
      <c r="A218" s="107"/>
      <c r="B218" s="153"/>
      <c r="C218" s="261"/>
      <c r="D218" s="153"/>
      <c r="E218" s="261"/>
      <c r="F218" s="153"/>
    </row>
    <row r="219" spans="1:6" x14ac:dyDescent="0.25">
      <c r="A219" s="107"/>
      <c r="B219" s="153"/>
      <c r="C219" s="261"/>
      <c r="D219" s="153"/>
      <c r="E219" s="261"/>
      <c r="F219" s="153"/>
    </row>
    <row r="220" spans="1:6" x14ac:dyDescent="0.25">
      <c r="A220" s="107"/>
      <c r="B220" s="153"/>
      <c r="C220" s="261"/>
      <c r="D220" s="153"/>
      <c r="E220" s="261"/>
      <c r="F220" s="153"/>
    </row>
    <row r="221" spans="1:6" x14ac:dyDescent="0.25">
      <c r="A221" s="107"/>
      <c r="B221" s="153"/>
      <c r="C221" s="261"/>
      <c r="D221" s="153"/>
      <c r="E221" s="261"/>
      <c r="F221" s="153"/>
    </row>
    <row r="222" spans="1:6" x14ac:dyDescent="0.25">
      <c r="A222" s="107"/>
      <c r="B222" s="153"/>
      <c r="C222" s="261"/>
      <c r="D222" s="153"/>
      <c r="E222" s="261"/>
      <c r="F222" s="153"/>
    </row>
    <row r="223" spans="1:6" x14ac:dyDescent="0.25">
      <c r="A223" s="107"/>
      <c r="B223" s="153"/>
      <c r="C223" s="261"/>
      <c r="D223" s="153"/>
      <c r="E223" s="261"/>
      <c r="F223" s="153"/>
    </row>
  </sheetData>
  <mergeCells count="16">
    <mergeCell ref="C10:D10"/>
    <mergeCell ref="E10:F10"/>
    <mergeCell ref="G10:G11"/>
    <mergeCell ref="A1:G1"/>
    <mergeCell ref="C40:D40"/>
    <mergeCell ref="C37:D37"/>
    <mergeCell ref="A9:F9"/>
    <mergeCell ref="A10:A11"/>
    <mergeCell ref="B10:B11"/>
    <mergeCell ref="A2:G2"/>
    <mergeCell ref="A5:G5"/>
    <mergeCell ref="A4:G4"/>
    <mergeCell ref="A6:G6"/>
    <mergeCell ref="A7:G7"/>
    <mergeCell ref="A8:G8"/>
    <mergeCell ref="C3:F3"/>
  </mergeCells>
  <pageMargins left="0.39370078740157483" right="0.19685039370078741" top="0.6692913385826772" bottom="0.59055118110236227" header="0.31496062992125984" footer="0.31496062992125984"/>
  <pageSetup paperSize="9" orientation="portrait" blackAndWhite="1" r:id="rId1"/>
  <rowBreaks count="1" manualBreakCount="1">
    <brk id="28" max="6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opLeftCell="A4" workbookViewId="0">
      <selection activeCell="A24" sqref="A24:K24"/>
    </sheetView>
  </sheetViews>
  <sheetFormatPr defaultRowHeight="12.75" x14ac:dyDescent="0.2"/>
  <cols>
    <col min="1" max="9" width="9.140625" style="44"/>
    <col min="10" max="10" width="10.42578125" style="44" customWidth="1"/>
    <col min="11" max="11" width="10" style="44" customWidth="1"/>
    <col min="12" max="16384" width="9.140625" style="44"/>
  </cols>
  <sheetData>
    <row r="1" spans="1:11" x14ac:dyDescent="0.2">
      <c r="A1" s="41"/>
      <c r="B1" s="41"/>
      <c r="C1" s="41"/>
      <c r="D1" s="41"/>
      <c r="E1" s="41"/>
      <c r="F1" s="41"/>
      <c r="G1" s="41"/>
      <c r="H1" s="42"/>
      <c r="I1" s="43" t="s">
        <v>69</v>
      </c>
      <c r="J1" s="43"/>
      <c r="K1" s="41"/>
    </row>
    <row r="2" spans="1:11" ht="16.149999999999999" customHeight="1" x14ac:dyDescent="0.2">
      <c r="A2" s="41"/>
      <c r="B2" s="41"/>
      <c r="C2" s="41"/>
      <c r="D2" s="41"/>
      <c r="E2" s="41"/>
      <c r="F2" s="41"/>
      <c r="G2" s="41"/>
      <c r="H2" s="42"/>
      <c r="I2" s="43" t="s">
        <v>70</v>
      </c>
      <c r="J2" s="43"/>
      <c r="K2" s="41"/>
    </row>
    <row r="3" spans="1:11" x14ac:dyDescent="0.2">
      <c r="A3" s="41"/>
      <c r="B3" s="41"/>
      <c r="C3" s="41"/>
      <c r="D3" s="41"/>
      <c r="E3" s="41"/>
      <c r="F3" s="41"/>
      <c r="G3" s="41"/>
      <c r="H3" s="45"/>
      <c r="I3" s="46" t="s">
        <v>71</v>
      </c>
      <c r="J3" s="46"/>
      <c r="K3" s="46"/>
    </row>
    <row r="4" spans="1:11" x14ac:dyDescent="0.2">
      <c r="A4" s="41"/>
      <c r="B4" s="41"/>
      <c r="C4" s="41"/>
      <c r="D4" s="41"/>
      <c r="E4" s="41"/>
      <c r="F4" s="41"/>
      <c r="G4" s="41"/>
      <c r="H4" s="45"/>
      <c r="I4" s="46" t="s">
        <v>72</v>
      </c>
      <c r="J4" s="46"/>
      <c r="K4" s="46"/>
    </row>
    <row r="5" spans="1:11" x14ac:dyDescent="0.2">
      <c r="A5" s="41"/>
      <c r="B5" s="41"/>
      <c r="C5" s="41"/>
      <c r="D5" s="41"/>
      <c r="E5" s="41"/>
      <c r="F5" s="41"/>
      <c r="G5" s="41"/>
      <c r="H5" s="42"/>
      <c r="I5" s="398" t="s">
        <v>251</v>
      </c>
      <c r="J5" s="398"/>
      <c r="K5" s="46"/>
    </row>
    <row r="6" spans="1:11" x14ac:dyDescent="0.2">
      <c r="A6" s="41"/>
      <c r="B6" s="41"/>
      <c r="C6" s="41"/>
      <c r="D6" s="41"/>
      <c r="E6" s="41"/>
      <c r="F6" s="41"/>
      <c r="G6" s="41"/>
      <c r="H6" s="41"/>
      <c r="I6" s="41" t="s">
        <v>333</v>
      </c>
      <c r="J6" s="41"/>
      <c r="K6" s="41"/>
    </row>
    <row r="7" spans="1:11" x14ac:dyDescent="0.2">
      <c r="A7" s="41"/>
      <c r="B7" s="41"/>
      <c r="C7" s="41"/>
      <c r="D7" s="41"/>
      <c r="E7" s="41"/>
      <c r="F7" s="41"/>
      <c r="G7" s="41"/>
      <c r="H7" s="41"/>
      <c r="I7" s="41" t="s">
        <v>334</v>
      </c>
      <c r="J7" s="41"/>
      <c r="K7" s="41"/>
    </row>
    <row r="8" spans="1:11" x14ac:dyDescent="0.2">
      <c r="A8" s="41"/>
      <c r="B8" s="41"/>
      <c r="C8" s="41"/>
      <c r="D8" s="41"/>
      <c r="E8" s="41"/>
      <c r="F8" s="41"/>
      <c r="G8" s="41"/>
      <c r="H8" s="41"/>
      <c r="I8" s="41" t="s">
        <v>335</v>
      </c>
      <c r="J8" s="41"/>
      <c r="K8" s="41"/>
    </row>
    <row r="9" spans="1:11" x14ac:dyDescent="0.2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</row>
    <row r="10" spans="1:11" x14ac:dyDescent="0.2">
      <c r="A10" s="399" t="s">
        <v>73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</row>
    <row r="11" spans="1:11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</row>
    <row r="12" spans="1:11" x14ac:dyDescent="0.2">
      <c r="A12" s="400" t="s">
        <v>74</v>
      </c>
      <c r="B12" s="400"/>
      <c r="C12" s="400"/>
      <c r="D12" s="400"/>
      <c r="E12" s="400"/>
      <c r="F12" s="400"/>
      <c r="G12" s="400"/>
      <c r="H12" s="400"/>
      <c r="I12" s="400"/>
      <c r="J12" s="400"/>
      <c r="K12" s="400"/>
    </row>
    <row r="13" spans="1:11" ht="4.1500000000000004" customHeight="1" x14ac:dyDescent="0.2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</row>
    <row r="14" spans="1:11" x14ac:dyDescent="0.2">
      <c r="A14" s="400" t="s">
        <v>75</v>
      </c>
      <c r="B14" s="400"/>
      <c r="C14" s="400"/>
      <c r="D14" s="400"/>
      <c r="E14" s="400"/>
      <c r="F14" s="400"/>
      <c r="G14" s="400"/>
      <c r="H14" s="400"/>
      <c r="I14" s="400"/>
      <c r="J14" s="400"/>
      <c r="K14" s="400"/>
    </row>
    <row r="15" spans="1:11" ht="4.1500000000000004" customHeight="1" x14ac:dyDescent="0.2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</row>
    <row r="16" spans="1:11" ht="15.75" x14ac:dyDescent="0.25">
      <c r="A16" s="48"/>
      <c r="B16" s="48"/>
      <c r="C16" s="48"/>
      <c r="D16" s="48"/>
      <c r="E16" s="49" t="s">
        <v>76</v>
      </c>
      <c r="F16" s="401">
        <v>2021</v>
      </c>
      <c r="G16" s="401"/>
      <c r="H16" s="48" t="s">
        <v>77</v>
      </c>
      <c r="I16" s="48"/>
      <c r="J16" s="48"/>
      <c r="K16" s="48"/>
    </row>
    <row r="17" spans="1:11" x14ac:dyDescent="0.2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1" ht="16.899999999999999" customHeight="1" x14ac:dyDescent="0.2">
      <c r="A18" s="394" t="str">
        <f>смета!A3</f>
        <v>Профсоюзная организация ____________________________</v>
      </c>
      <c r="B18" s="394"/>
      <c r="C18" s="394"/>
      <c r="D18" s="394"/>
      <c r="E18" s="394"/>
      <c r="F18" s="394"/>
      <c r="G18" s="394"/>
      <c r="H18" s="394"/>
      <c r="I18" s="394"/>
      <c r="J18" s="394"/>
      <c r="K18" s="394"/>
    </row>
    <row r="19" spans="1:11" x14ac:dyDescent="0.2">
      <c r="A19" s="397" t="s">
        <v>78</v>
      </c>
      <c r="B19" s="397"/>
      <c r="C19" s="397"/>
      <c r="D19" s="397"/>
      <c r="E19" s="397"/>
      <c r="F19" s="397"/>
      <c r="G19" s="397"/>
      <c r="H19" s="397"/>
      <c r="I19" s="397"/>
      <c r="J19" s="397"/>
      <c r="K19" s="397"/>
    </row>
    <row r="20" spans="1:11" ht="14.45" customHeight="1" x14ac:dyDescent="0.2">
      <c r="A20" s="394" t="str">
        <f>смета!A4</f>
        <v>Юридический адрес ______________________________</v>
      </c>
      <c r="B20" s="394"/>
      <c r="C20" s="394"/>
      <c r="D20" s="394"/>
      <c r="E20" s="394"/>
      <c r="F20" s="394"/>
      <c r="G20" s="394"/>
      <c r="H20" s="394"/>
      <c r="I20" s="394"/>
      <c r="J20" s="394"/>
      <c r="K20" s="394"/>
    </row>
    <row r="21" spans="1:11" x14ac:dyDescent="0.2">
      <c r="A21" s="397" t="s">
        <v>79</v>
      </c>
      <c r="B21" s="397"/>
      <c r="C21" s="397"/>
      <c r="D21" s="397"/>
      <c r="E21" s="397"/>
      <c r="F21" s="397"/>
      <c r="G21" s="397"/>
      <c r="H21" s="397"/>
      <c r="I21" s="397"/>
      <c r="J21" s="397"/>
      <c r="K21" s="397"/>
    </row>
    <row r="22" spans="1:11" ht="14.45" customHeight="1" x14ac:dyDescent="0.2">
      <c r="A22" s="394" t="str">
        <f>смета!A5</f>
        <v>Расчетный счет в банке  __________________________________</v>
      </c>
      <c r="B22" s="394"/>
      <c r="C22" s="394"/>
      <c r="D22" s="394"/>
      <c r="E22" s="394"/>
      <c r="F22" s="394"/>
      <c r="G22" s="394"/>
      <c r="H22" s="394"/>
      <c r="I22" s="394"/>
      <c r="J22" s="394"/>
      <c r="K22" s="394"/>
    </row>
    <row r="23" spans="1:11" x14ac:dyDescent="0.2">
      <c r="A23" s="397" t="s">
        <v>80</v>
      </c>
      <c r="B23" s="397"/>
      <c r="C23" s="397"/>
      <c r="D23" s="397"/>
      <c r="E23" s="397"/>
      <c r="F23" s="397"/>
      <c r="G23" s="397"/>
      <c r="H23" s="397"/>
      <c r="I23" s="397"/>
      <c r="J23" s="397"/>
      <c r="K23" s="397"/>
    </row>
    <row r="24" spans="1:11" ht="15" customHeight="1" x14ac:dyDescent="0.2">
      <c r="A24" s="394"/>
      <c r="B24" s="394"/>
      <c r="C24" s="394"/>
      <c r="D24" s="394"/>
      <c r="E24" s="394"/>
      <c r="F24" s="394"/>
      <c r="G24" s="394"/>
      <c r="H24" s="394"/>
      <c r="I24" s="394"/>
      <c r="J24" s="394"/>
      <c r="K24" s="394"/>
    </row>
    <row r="25" spans="1:11" x14ac:dyDescent="0.2">
      <c r="A25" s="395" t="s">
        <v>81</v>
      </c>
      <c r="B25" s="395"/>
      <c r="C25" s="395"/>
      <c r="D25" s="395"/>
      <c r="E25" s="395"/>
      <c r="F25" s="395"/>
      <c r="G25" s="395"/>
      <c r="H25" s="395"/>
      <c r="I25" s="395"/>
      <c r="J25" s="395"/>
      <c r="K25" s="395"/>
    </row>
    <row r="26" spans="1:11" ht="16.149999999999999" customHeight="1" x14ac:dyDescent="0.2">
      <c r="A26" s="396" t="str">
        <f>смета!A6</f>
        <v>Телефоны ______________________________</v>
      </c>
      <c r="B26" s="396"/>
      <c r="C26" s="396"/>
      <c r="D26" s="396"/>
      <c r="E26" s="396"/>
      <c r="F26" s="396"/>
      <c r="G26" s="396"/>
      <c r="H26" s="396"/>
      <c r="I26" s="396"/>
      <c r="J26" s="396"/>
      <c r="K26" s="396"/>
    </row>
    <row r="27" spans="1:11" x14ac:dyDescent="0.2">
      <c r="A27" s="395"/>
      <c r="B27" s="395"/>
      <c r="C27" s="395"/>
      <c r="D27" s="395"/>
      <c r="E27" s="395"/>
      <c r="F27" s="395"/>
      <c r="G27" s="395"/>
      <c r="H27" s="395"/>
      <c r="I27" s="395"/>
      <c r="J27" s="395"/>
      <c r="K27" s="395"/>
    </row>
    <row r="28" spans="1:1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</row>
    <row r="29" spans="1:1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</row>
    <row r="30" spans="1:1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</row>
    <row r="31" spans="1:1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spans="1:1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</row>
    <row r="33" spans="1:11" ht="15.75" x14ac:dyDescent="0.25">
      <c r="A33" s="41"/>
      <c r="B33" s="41"/>
      <c r="C33" s="41"/>
      <c r="D33" s="41"/>
      <c r="E33" s="41"/>
      <c r="F33" s="392"/>
      <c r="G33" s="392"/>
      <c r="H33" s="392"/>
      <c r="I33" s="170"/>
      <c r="J33" s="170"/>
      <c r="K33" s="170"/>
    </row>
    <row r="34" spans="1:11" ht="15.75" x14ac:dyDescent="0.25">
      <c r="A34" s="41"/>
      <c r="B34" s="41"/>
      <c r="C34" s="41"/>
      <c r="D34" s="41"/>
      <c r="E34" s="41"/>
      <c r="F34" s="392"/>
      <c r="G34" s="392"/>
      <c r="H34" s="392"/>
      <c r="I34" s="170"/>
      <c r="J34" s="170"/>
      <c r="K34" s="170"/>
    </row>
    <row r="35" spans="1:11" ht="15.75" x14ac:dyDescent="0.25">
      <c r="A35" s="41"/>
      <c r="B35" s="41"/>
      <c r="C35" s="41"/>
      <c r="D35" s="41"/>
      <c r="E35" s="41"/>
      <c r="F35" s="392"/>
      <c r="G35" s="392"/>
      <c r="H35" s="392"/>
      <c r="I35" s="170"/>
      <c r="J35" s="170"/>
      <c r="K35" s="170"/>
    </row>
    <row r="36" spans="1:11" x14ac:dyDescent="0.2">
      <c r="A36" s="41"/>
      <c r="B36" s="41"/>
      <c r="C36" s="41"/>
      <c r="D36" s="41"/>
      <c r="E36" s="41"/>
      <c r="F36" s="171"/>
      <c r="G36" s="171"/>
      <c r="H36" s="171"/>
      <c r="I36" s="171"/>
      <c r="J36" s="171"/>
      <c r="K36" s="171"/>
    </row>
    <row r="37" spans="1:11" x14ac:dyDescent="0.2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</row>
    <row r="38" spans="1:1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</row>
    <row r="39" spans="1:1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</row>
    <row r="40" spans="1:1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</row>
    <row r="41" spans="1:1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</row>
    <row r="42" spans="1:1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</row>
    <row r="43" spans="1:11" x14ac:dyDescent="0.2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</row>
    <row r="44" spans="1:11" x14ac:dyDescent="0.2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</row>
    <row r="45" spans="1:11" x14ac:dyDescent="0.2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</row>
    <row r="46" spans="1:11" x14ac:dyDescent="0.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</row>
    <row r="47" spans="1:1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</row>
    <row r="48" spans="1:1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</row>
    <row r="49" spans="1:1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</row>
    <row r="54" spans="1:11" x14ac:dyDescent="0.2">
      <c r="B54" s="393"/>
      <c r="C54" s="393"/>
      <c r="D54" s="393"/>
      <c r="E54" s="393"/>
      <c r="F54" s="393"/>
      <c r="G54" s="393"/>
      <c r="H54" s="393"/>
      <c r="I54" s="393"/>
      <c r="J54" s="393"/>
    </row>
  </sheetData>
  <mergeCells count="20">
    <mergeCell ref="A23:K23"/>
    <mergeCell ref="I5:J5"/>
    <mergeCell ref="A10:K10"/>
    <mergeCell ref="A12:K12"/>
    <mergeCell ref="A14:K14"/>
    <mergeCell ref="F16:G16"/>
    <mergeCell ref="A18:K18"/>
    <mergeCell ref="A19:K19"/>
    <mergeCell ref="A20:K20"/>
    <mergeCell ref="A21:K21"/>
    <mergeCell ref="A22:K22"/>
    <mergeCell ref="F35:H35"/>
    <mergeCell ref="B54:F54"/>
    <mergeCell ref="G54:J54"/>
    <mergeCell ref="A24:K24"/>
    <mergeCell ref="A25:K25"/>
    <mergeCell ref="A26:K26"/>
    <mergeCell ref="A27:K27"/>
    <mergeCell ref="F33:H33"/>
    <mergeCell ref="F34:H34"/>
  </mergeCells>
  <pageMargins left="0.78740157480314965" right="0.19685039370078741" top="0.19685039370078741" bottom="0.19685039370078741" header="0.31496062992125984" footer="0.31496062992125984"/>
  <pageSetup paperSize="9" scale="92" orientation="portrait" blackAndWhite="1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03"/>
  <sheetViews>
    <sheetView workbookViewId="0">
      <selection activeCell="E35" sqref="E35:F35"/>
    </sheetView>
  </sheetViews>
  <sheetFormatPr defaultRowHeight="12.75" x14ac:dyDescent="0.2"/>
  <cols>
    <col min="1" max="1" width="15" style="44" customWidth="1"/>
    <col min="2" max="2" width="6.7109375" style="44" customWidth="1"/>
    <col min="3" max="17" width="5" style="44" customWidth="1"/>
    <col min="18" max="16384" width="9.140625" style="44"/>
  </cols>
  <sheetData>
    <row r="1" spans="1:17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2" t="s">
        <v>82</v>
      </c>
      <c r="O1" s="412"/>
      <c r="P1" s="412"/>
      <c r="Q1" s="412"/>
    </row>
    <row r="2" spans="1:17" ht="4.1500000000000004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ht="15" customHeight="1" x14ac:dyDescent="0.2">
      <c r="A3" s="400" t="s">
        <v>83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</row>
    <row r="4" spans="1:17" ht="3.6" customHeight="1" x14ac:dyDescent="0.2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17" x14ac:dyDescent="0.2">
      <c r="A5" s="400" t="s">
        <v>84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</row>
    <row r="6" spans="1:17" ht="4.1500000000000004" customHeight="1" x14ac:dyDescent="0.2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17" x14ac:dyDescent="0.2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41"/>
      <c r="M7" s="41"/>
      <c r="N7" s="41"/>
      <c r="O7" s="396"/>
      <c r="P7" s="396"/>
      <c r="Q7" s="396"/>
    </row>
    <row r="8" spans="1:17" ht="15" customHeight="1" x14ac:dyDescent="0.2">
      <c r="A8" s="422" t="s">
        <v>85</v>
      </c>
      <c r="B8" s="422" t="s">
        <v>86</v>
      </c>
      <c r="C8" s="415" t="s">
        <v>87</v>
      </c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</row>
    <row r="9" spans="1:17" ht="61.9" customHeight="1" x14ac:dyDescent="0.2">
      <c r="A9" s="423"/>
      <c r="B9" s="423"/>
      <c r="C9" s="415" t="s">
        <v>336</v>
      </c>
      <c r="D9" s="415"/>
      <c r="E9" s="415"/>
      <c r="F9" s="415" t="s">
        <v>337</v>
      </c>
      <c r="G9" s="415"/>
      <c r="H9" s="415"/>
      <c r="I9" s="415" t="s">
        <v>338</v>
      </c>
      <c r="J9" s="415"/>
      <c r="K9" s="415"/>
      <c r="L9" s="415" t="s">
        <v>91</v>
      </c>
      <c r="M9" s="415"/>
      <c r="N9" s="415"/>
      <c r="O9" s="415" t="s">
        <v>92</v>
      </c>
      <c r="P9" s="415"/>
      <c r="Q9" s="415"/>
    </row>
    <row r="10" spans="1:17" x14ac:dyDescent="0.2">
      <c r="A10" s="51">
        <v>1</v>
      </c>
      <c r="B10" s="51">
        <v>2</v>
      </c>
      <c r="C10" s="421">
        <v>3</v>
      </c>
      <c r="D10" s="421"/>
      <c r="E10" s="421"/>
      <c r="F10" s="421">
        <v>4</v>
      </c>
      <c r="G10" s="421"/>
      <c r="H10" s="421"/>
      <c r="I10" s="421">
        <v>5</v>
      </c>
      <c r="J10" s="421"/>
      <c r="K10" s="421"/>
      <c r="L10" s="421">
        <v>6</v>
      </c>
      <c r="M10" s="421"/>
      <c r="N10" s="421"/>
      <c r="O10" s="421">
        <v>7</v>
      </c>
      <c r="P10" s="421"/>
      <c r="Q10" s="421"/>
    </row>
    <row r="11" spans="1:17" x14ac:dyDescent="0.2">
      <c r="A11" s="52" t="s">
        <v>93</v>
      </c>
      <c r="B11" s="52">
        <v>1</v>
      </c>
      <c r="C11" s="416">
        <f>январь!AC22</f>
        <v>323.18</v>
      </c>
      <c r="D11" s="416"/>
      <c r="E11" s="416"/>
      <c r="F11" s="417"/>
      <c r="G11" s="417"/>
      <c r="H11" s="417"/>
      <c r="I11" s="418">
        <f>C11/0.7*0.3</f>
        <v>138.50571428571428</v>
      </c>
      <c r="J11" s="418"/>
      <c r="K11" s="418"/>
      <c r="L11" s="417" t="s">
        <v>94</v>
      </c>
      <c r="M11" s="417"/>
      <c r="N11" s="417"/>
      <c r="O11" s="419">
        <f>SUM(C11:N11)</f>
        <v>461.68571428571431</v>
      </c>
      <c r="P11" s="419"/>
      <c r="Q11" s="419"/>
    </row>
    <row r="12" spans="1:17" x14ac:dyDescent="0.2">
      <c r="A12" s="52" t="s">
        <v>95</v>
      </c>
      <c r="B12" s="52">
        <v>2</v>
      </c>
      <c r="C12" s="416">
        <f>февраль!AC23</f>
        <v>339.58</v>
      </c>
      <c r="D12" s="416"/>
      <c r="E12" s="416"/>
      <c r="F12" s="417"/>
      <c r="G12" s="417"/>
      <c r="H12" s="417"/>
      <c r="I12" s="418">
        <f t="shared" ref="I12:I22" si="0">C12/0.7*0.3</f>
        <v>145.53428571428572</v>
      </c>
      <c r="J12" s="418"/>
      <c r="K12" s="418"/>
      <c r="L12" s="417" t="s">
        <v>94</v>
      </c>
      <c r="M12" s="417"/>
      <c r="N12" s="417"/>
      <c r="O12" s="419">
        <f t="shared" ref="O12:O22" si="1">SUM(C12:N12)</f>
        <v>485.1142857142857</v>
      </c>
      <c r="P12" s="419"/>
      <c r="Q12" s="419"/>
    </row>
    <row r="13" spans="1:17" x14ac:dyDescent="0.2">
      <c r="A13" s="52" t="s">
        <v>96</v>
      </c>
      <c r="B13" s="52">
        <v>3</v>
      </c>
      <c r="C13" s="416">
        <f>март!AC22</f>
        <v>380.83</v>
      </c>
      <c r="D13" s="416"/>
      <c r="E13" s="416"/>
      <c r="F13" s="417"/>
      <c r="G13" s="417"/>
      <c r="H13" s="417"/>
      <c r="I13" s="418">
        <f t="shared" si="0"/>
        <v>163.21285714285716</v>
      </c>
      <c r="J13" s="418"/>
      <c r="K13" s="418"/>
      <c r="L13" s="417" t="s">
        <v>94</v>
      </c>
      <c r="M13" s="417"/>
      <c r="N13" s="417"/>
      <c r="O13" s="419">
        <f t="shared" si="1"/>
        <v>544.0428571428572</v>
      </c>
      <c r="P13" s="419"/>
      <c r="Q13" s="419"/>
    </row>
    <row r="14" spans="1:17" x14ac:dyDescent="0.2">
      <c r="A14" s="52" t="s">
        <v>97</v>
      </c>
      <c r="B14" s="52">
        <v>4</v>
      </c>
      <c r="C14" s="416">
        <f>апрель!AC22</f>
        <v>423.51</v>
      </c>
      <c r="D14" s="416"/>
      <c r="E14" s="416"/>
      <c r="F14" s="417"/>
      <c r="G14" s="417"/>
      <c r="H14" s="417"/>
      <c r="I14" s="418">
        <f t="shared" si="0"/>
        <v>181.50428571428571</v>
      </c>
      <c r="J14" s="418"/>
      <c r="K14" s="418"/>
      <c r="L14" s="417" t="s">
        <v>94</v>
      </c>
      <c r="M14" s="417"/>
      <c r="N14" s="417"/>
      <c r="O14" s="419">
        <f t="shared" si="1"/>
        <v>605.01428571428573</v>
      </c>
      <c r="P14" s="419"/>
      <c r="Q14" s="419"/>
    </row>
    <row r="15" spans="1:17" x14ac:dyDescent="0.2">
      <c r="A15" s="52" t="s">
        <v>98</v>
      </c>
      <c r="B15" s="52">
        <v>5</v>
      </c>
      <c r="C15" s="416">
        <f>май!AC22</f>
        <v>386.31</v>
      </c>
      <c r="D15" s="416"/>
      <c r="E15" s="416"/>
      <c r="F15" s="417"/>
      <c r="G15" s="417"/>
      <c r="H15" s="417"/>
      <c r="I15" s="418">
        <f t="shared" si="0"/>
        <v>165.56142857142859</v>
      </c>
      <c r="J15" s="418"/>
      <c r="K15" s="418"/>
      <c r="L15" s="417" t="s">
        <v>94</v>
      </c>
      <c r="M15" s="417"/>
      <c r="N15" s="417"/>
      <c r="O15" s="419">
        <f t="shared" si="1"/>
        <v>551.87142857142862</v>
      </c>
      <c r="P15" s="419"/>
      <c r="Q15" s="419"/>
    </row>
    <row r="16" spans="1:17" x14ac:dyDescent="0.2">
      <c r="A16" s="52" t="s">
        <v>99</v>
      </c>
      <c r="B16" s="52">
        <v>6</v>
      </c>
      <c r="C16" s="416">
        <f>июнь!AC26</f>
        <v>496.96000000000004</v>
      </c>
      <c r="D16" s="416"/>
      <c r="E16" s="416"/>
      <c r="F16" s="417"/>
      <c r="G16" s="417"/>
      <c r="H16" s="417"/>
      <c r="I16" s="418">
        <f t="shared" si="0"/>
        <v>212.98285714285717</v>
      </c>
      <c r="J16" s="418"/>
      <c r="K16" s="418"/>
      <c r="L16" s="417" t="s">
        <v>94</v>
      </c>
      <c r="M16" s="417"/>
      <c r="N16" s="417"/>
      <c r="O16" s="419">
        <f t="shared" si="1"/>
        <v>709.94285714285718</v>
      </c>
      <c r="P16" s="419"/>
      <c r="Q16" s="419"/>
    </row>
    <row r="17" spans="1:17" x14ac:dyDescent="0.2">
      <c r="A17" s="52" t="s">
        <v>100</v>
      </c>
      <c r="B17" s="52">
        <v>7</v>
      </c>
      <c r="C17" s="416">
        <f>июль!AC22</f>
        <v>490.15000000000003</v>
      </c>
      <c r="D17" s="416"/>
      <c r="E17" s="416"/>
      <c r="F17" s="417"/>
      <c r="G17" s="417"/>
      <c r="H17" s="417"/>
      <c r="I17" s="418">
        <f t="shared" si="0"/>
        <v>210.06428571428572</v>
      </c>
      <c r="J17" s="418"/>
      <c r="K17" s="418"/>
      <c r="L17" s="417" t="s">
        <v>94</v>
      </c>
      <c r="M17" s="417"/>
      <c r="N17" s="417"/>
      <c r="O17" s="419">
        <f t="shared" si="1"/>
        <v>700.21428571428578</v>
      </c>
      <c r="P17" s="419"/>
      <c r="Q17" s="419"/>
    </row>
    <row r="18" spans="1:17" x14ac:dyDescent="0.2">
      <c r="A18" s="52" t="s">
        <v>101</v>
      </c>
      <c r="B18" s="52">
        <v>8</v>
      </c>
      <c r="C18" s="416">
        <f>август!AC22</f>
        <v>0</v>
      </c>
      <c r="D18" s="416"/>
      <c r="E18" s="416"/>
      <c r="F18" s="417"/>
      <c r="G18" s="417"/>
      <c r="H18" s="417"/>
      <c r="I18" s="418">
        <f t="shared" si="0"/>
        <v>0</v>
      </c>
      <c r="J18" s="418"/>
      <c r="K18" s="418"/>
      <c r="L18" s="417" t="s">
        <v>94</v>
      </c>
      <c r="M18" s="417"/>
      <c r="N18" s="417"/>
      <c r="O18" s="419">
        <f t="shared" si="1"/>
        <v>0</v>
      </c>
      <c r="P18" s="419"/>
      <c r="Q18" s="419"/>
    </row>
    <row r="19" spans="1:17" x14ac:dyDescent="0.2">
      <c r="A19" s="52" t="s">
        <v>102</v>
      </c>
      <c r="B19" s="52">
        <v>9</v>
      </c>
      <c r="C19" s="416">
        <f>сентябрь!AC23</f>
        <v>830.77</v>
      </c>
      <c r="D19" s="416"/>
      <c r="E19" s="416"/>
      <c r="F19" s="417"/>
      <c r="G19" s="417"/>
      <c r="H19" s="417"/>
      <c r="I19" s="418">
        <f t="shared" si="0"/>
        <v>356.04428571428571</v>
      </c>
      <c r="J19" s="418"/>
      <c r="K19" s="418"/>
      <c r="L19" s="417" t="s">
        <v>94</v>
      </c>
      <c r="M19" s="417"/>
      <c r="N19" s="417"/>
      <c r="O19" s="419">
        <f t="shared" si="1"/>
        <v>1186.8142857142857</v>
      </c>
      <c r="P19" s="419"/>
      <c r="Q19" s="419"/>
    </row>
    <row r="20" spans="1:17" x14ac:dyDescent="0.2">
      <c r="A20" s="52" t="s">
        <v>103</v>
      </c>
      <c r="B20" s="52">
        <v>10</v>
      </c>
      <c r="C20" s="416">
        <f>октябрь!AC23</f>
        <v>431.95</v>
      </c>
      <c r="D20" s="416"/>
      <c r="E20" s="416"/>
      <c r="F20" s="417"/>
      <c r="G20" s="417"/>
      <c r="H20" s="417"/>
      <c r="I20" s="418">
        <f t="shared" si="0"/>
        <v>185.12142857142857</v>
      </c>
      <c r="J20" s="418"/>
      <c r="K20" s="418"/>
      <c r="L20" s="417" t="s">
        <v>94</v>
      </c>
      <c r="M20" s="417"/>
      <c r="N20" s="417"/>
      <c r="O20" s="419">
        <f t="shared" si="1"/>
        <v>617.07142857142856</v>
      </c>
      <c r="P20" s="419"/>
      <c r="Q20" s="419"/>
    </row>
    <row r="21" spans="1:17" x14ac:dyDescent="0.2">
      <c r="A21" s="52" t="s">
        <v>104</v>
      </c>
      <c r="B21" s="52">
        <v>11</v>
      </c>
      <c r="C21" s="416">
        <f>ноябрь!AC23</f>
        <v>460.4</v>
      </c>
      <c r="D21" s="416"/>
      <c r="E21" s="416"/>
      <c r="F21" s="417"/>
      <c r="G21" s="417"/>
      <c r="H21" s="417"/>
      <c r="I21" s="418">
        <f t="shared" si="0"/>
        <v>197.31428571428572</v>
      </c>
      <c r="J21" s="418"/>
      <c r="K21" s="418"/>
      <c r="L21" s="417" t="s">
        <v>94</v>
      </c>
      <c r="M21" s="417"/>
      <c r="N21" s="417"/>
      <c r="O21" s="419">
        <f t="shared" si="1"/>
        <v>657.71428571428567</v>
      </c>
      <c r="P21" s="419"/>
      <c r="Q21" s="419"/>
    </row>
    <row r="22" spans="1:17" x14ac:dyDescent="0.2">
      <c r="A22" s="52" t="s">
        <v>105</v>
      </c>
      <c r="B22" s="52">
        <v>12</v>
      </c>
      <c r="C22" s="416">
        <f>декабрь!AC28</f>
        <v>1220.3800000000001</v>
      </c>
      <c r="D22" s="416"/>
      <c r="E22" s="416"/>
      <c r="F22" s="417"/>
      <c r="G22" s="417"/>
      <c r="H22" s="417"/>
      <c r="I22" s="418">
        <f t="shared" si="0"/>
        <v>523.0200000000001</v>
      </c>
      <c r="J22" s="418"/>
      <c r="K22" s="418"/>
      <c r="L22" s="417" t="s">
        <v>94</v>
      </c>
      <c r="M22" s="417"/>
      <c r="N22" s="417"/>
      <c r="O22" s="419">
        <f t="shared" si="1"/>
        <v>1743.4</v>
      </c>
      <c r="P22" s="419"/>
      <c r="Q22" s="419"/>
    </row>
    <row r="23" spans="1:17" ht="28.15" customHeight="1" x14ac:dyDescent="0.2">
      <c r="A23" s="53" t="s">
        <v>106</v>
      </c>
      <c r="B23" s="53">
        <v>13</v>
      </c>
      <c r="C23" s="420">
        <f>SUM(C11:E22)</f>
        <v>5784.0199999999995</v>
      </c>
      <c r="D23" s="420"/>
      <c r="E23" s="420"/>
      <c r="F23" s="420">
        <f>SUM(F11:H22)</f>
        <v>0</v>
      </c>
      <c r="G23" s="420"/>
      <c r="H23" s="420"/>
      <c r="I23" s="420">
        <f>SUM(I11:K22)</f>
        <v>2478.8657142857146</v>
      </c>
      <c r="J23" s="420"/>
      <c r="K23" s="420"/>
      <c r="L23" s="420" t="s">
        <v>94</v>
      </c>
      <c r="M23" s="420"/>
      <c r="N23" s="420"/>
      <c r="O23" s="420">
        <f>SUM(O11:Q22)</f>
        <v>8262.8857142857141</v>
      </c>
      <c r="P23" s="420"/>
      <c r="Q23" s="420"/>
    </row>
    <row r="24" spans="1:17" x14ac:dyDescent="0.2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41"/>
      <c r="M24" s="41"/>
      <c r="N24" s="41"/>
      <c r="O24" s="41"/>
      <c r="P24" s="41"/>
      <c r="Q24" s="41"/>
    </row>
    <row r="25" spans="1:17" x14ac:dyDescent="0.2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41"/>
      <c r="M25" s="41"/>
      <c r="N25" s="41"/>
      <c r="O25" s="41"/>
      <c r="P25" s="41"/>
      <c r="Q25" s="41"/>
    </row>
    <row r="26" spans="1:17" x14ac:dyDescent="0.2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41"/>
      <c r="M26" s="41"/>
      <c r="N26" s="41"/>
      <c r="O26" s="41"/>
      <c r="P26" s="41"/>
      <c r="Q26" s="41"/>
    </row>
    <row r="27" spans="1:17" x14ac:dyDescent="0.2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41"/>
      <c r="M27" s="41"/>
      <c r="N27" s="41"/>
      <c r="O27" s="41"/>
      <c r="P27" s="41"/>
      <c r="Q27" s="41"/>
    </row>
    <row r="28" spans="1:17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2" t="s">
        <v>107</v>
      </c>
      <c r="O28" s="412"/>
      <c r="P28" s="412"/>
      <c r="Q28" s="412"/>
    </row>
    <row r="29" spans="1:17" ht="4.9000000000000004" customHeight="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7" x14ac:dyDescent="0.2">
      <c r="A30" s="400" t="s">
        <v>108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</row>
    <row r="31" spans="1:17" ht="5.45" customHeight="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41"/>
      <c r="M32" s="41"/>
      <c r="N32" s="41"/>
      <c r="O32" s="396"/>
      <c r="P32" s="396"/>
      <c r="Q32" s="396"/>
    </row>
    <row r="33" spans="1:17" ht="87" customHeight="1" x14ac:dyDescent="0.2">
      <c r="A33" s="52" t="s">
        <v>85</v>
      </c>
      <c r="B33" s="52" t="s">
        <v>109</v>
      </c>
      <c r="C33" s="413" t="s">
        <v>88</v>
      </c>
      <c r="D33" s="414"/>
      <c r="E33" s="413" t="s">
        <v>89</v>
      </c>
      <c r="F33" s="414"/>
      <c r="G33" s="413" t="s">
        <v>90</v>
      </c>
      <c r="H33" s="414"/>
      <c r="I33" s="413" t="s">
        <v>91</v>
      </c>
      <c r="J33" s="414"/>
      <c r="K33" s="413" t="s">
        <v>110</v>
      </c>
      <c r="L33" s="414"/>
      <c r="M33" s="413" t="s">
        <v>111</v>
      </c>
      <c r="N33" s="414"/>
      <c r="O33" s="415" t="s">
        <v>112</v>
      </c>
      <c r="P33" s="415"/>
      <c r="Q33" s="415"/>
    </row>
    <row r="34" spans="1:17" x14ac:dyDescent="0.2">
      <c r="A34" s="54">
        <v>1</v>
      </c>
      <c r="B34" s="54">
        <v>2</v>
      </c>
      <c r="C34" s="408">
        <v>3</v>
      </c>
      <c r="D34" s="408"/>
      <c r="E34" s="408">
        <v>4</v>
      </c>
      <c r="F34" s="408"/>
      <c r="G34" s="408">
        <v>5</v>
      </c>
      <c r="H34" s="408"/>
      <c r="I34" s="408">
        <v>6</v>
      </c>
      <c r="J34" s="408"/>
      <c r="K34" s="408">
        <v>7</v>
      </c>
      <c r="L34" s="408"/>
      <c r="M34" s="409">
        <v>8</v>
      </c>
      <c r="N34" s="409"/>
      <c r="O34" s="409">
        <v>9</v>
      </c>
      <c r="P34" s="409"/>
      <c r="Q34" s="409"/>
    </row>
    <row r="35" spans="1:17" ht="22.5" customHeight="1" x14ac:dyDescent="0.2">
      <c r="A35" s="55" t="s">
        <v>113</v>
      </c>
      <c r="B35" s="56">
        <v>1</v>
      </c>
      <c r="C35" s="407">
        <v>0.7</v>
      </c>
      <c r="D35" s="407"/>
      <c r="E35" s="407"/>
      <c r="F35" s="407"/>
      <c r="G35" s="407">
        <v>0.3</v>
      </c>
      <c r="H35" s="407"/>
      <c r="I35" s="407" t="s">
        <v>94</v>
      </c>
      <c r="J35" s="407"/>
      <c r="K35" s="407" t="s">
        <v>94</v>
      </c>
      <c r="L35" s="407"/>
      <c r="M35" s="407" t="s">
        <v>94</v>
      </c>
      <c r="N35" s="407"/>
      <c r="O35" s="405">
        <f>SUM(C35:N35)</f>
        <v>1</v>
      </c>
      <c r="P35" s="405"/>
      <c r="Q35" s="405"/>
    </row>
    <row r="36" spans="1:17" ht="22.5" customHeight="1" x14ac:dyDescent="0.2">
      <c r="A36" s="55" t="s">
        <v>114</v>
      </c>
      <c r="B36" s="56">
        <v>2</v>
      </c>
      <c r="C36" s="406">
        <f>C23</f>
        <v>5784.0199999999995</v>
      </c>
      <c r="D36" s="406"/>
      <c r="E36" s="406">
        <f>F23</f>
        <v>0</v>
      </c>
      <c r="F36" s="406"/>
      <c r="G36" s="406">
        <f>I23</f>
        <v>2478.8657142857146</v>
      </c>
      <c r="H36" s="406"/>
      <c r="I36" s="410" t="s">
        <v>94</v>
      </c>
      <c r="J36" s="410"/>
      <c r="K36" s="410" t="s">
        <v>94</v>
      </c>
      <c r="L36" s="410"/>
      <c r="M36" s="410" t="s">
        <v>94</v>
      </c>
      <c r="N36" s="410"/>
      <c r="O36" s="411">
        <f>O23</f>
        <v>8262.8857142857141</v>
      </c>
      <c r="P36" s="411"/>
      <c r="Q36" s="411"/>
    </row>
    <row r="37" spans="1:17" ht="22.5" customHeight="1" x14ac:dyDescent="0.2">
      <c r="A37" s="55" t="s">
        <v>115</v>
      </c>
      <c r="B37" s="56">
        <v>3</v>
      </c>
      <c r="C37" s="404">
        <f>C36/$O$36</f>
        <v>0.7</v>
      </c>
      <c r="D37" s="404"/>
      <c r="E37" s="404"/>
      <c r="F37" s="404"/>
      <c r="G37" s="404">
        <f>G36/$O$36</f>
        <v>0.30000000000000004</v>
      </c>
      <c r="H37" s="404"/>
      <c r="I37" s="404" t="s">
        <v>94</v>
      </c>
      <c r="J37" s="404"/>
      <c r="K37" s="404" t="s">
        <v>94</v>
      </c>
      <c r="L37" s="404"/>
      <c r="M37" s="404" t="s">
        <v>94</v>
      </c>
      <c r="N37" s="404"/>
      <c r="O37" s="405">
        <f>SUM(C37:N37)</f>
        <v>1</v>
      </c>
      <c r="P37" s="405"/>
      <c r="Q37" s="405"/>
    </row>
    <row r="38" spans="1:17" x14ac:dyDescent="0.2">
      <c r="A38" s="50"/>
      <c r="B38" s="50"/>
      <c r="C38" s="402"/>
      <c r="D38" s="402"/>
      <c r="E38" s="402"/>
      <c r="F38" s="402"/>
      <c r="G38" s="402"/>
      <c r="H38" s="402"/>
      <c r="I38" s="402"/>
      <c r="J38" s="402"/>
      <c r="K38" s="403"/>
      <c r="L38" s="403"/>
      <c r="M38" s="399"/>
      <c r="N38" s="399"/>
      <c r="O38" s="399"/>
      <c r="P38" s="399"/>
      <c r="Q38" s="399"/>
    </row>
    <row r="39" spans="1:17" x14ac:dyDescent="0.2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</row>
    <row r="40" spans="1:17" x14ac:dyDescent="0.2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</row>
    <row r="41" spans="1:17" x14ac:dyDescent="0.2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</row>
    <row r="42" spans="1:17" x14ac:dyDescent="0.2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7" x14ac:dyDescent="0.2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</row>
    <row r="44" spans="1:17" x14ac:dyDescent="0.2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</row>
    <row r="45" spans="1:17" x14ac:dyDescent="0.2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</row>
    <row r="46" spans="1:17" x14ac:dyDescent="0.2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</row>
    <row r="47" spans="1:17" x14ac:dyDescent="0.2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</row>
    <row r="48" spans="1:17" x14ac:dyDescent="0.2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</row>
    <row r="49" spans="1:11" x14ac:dyDescent="0.2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</row>
    <row r="50" spans="1:11" x14ac:dyDescent="0.2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</row>
    <row r="51" spans="1:11" x14ac:dyDescent="0.2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</row>
    <row r="52" spans="1:11" x14ac:dyDescent="0.2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</row>
    <row r="53" spans="1:11" x14ac:dyDescent="0.2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</row>
    <row r="54" spans="1:11" x14ac:dyDescent="0.2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</row>
    <row r="55" spans="1:11" x14ac:dyDescent="0.2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</row>
    <row r="56" spans="1:11" x14ac:dyDescent="0.2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</row>
    <row r="57" spans="1:11" x14ac:dyDescent="0.2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</row>
    <row r="58" spans="1:11" x14ac:dyDescent="0.2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</row>
    <row r="59" spans="1:11" x14ac:dyDescent="0.2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</row>
    <row r="60" spans="1:11" x14ac:dyDescent="0.2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</row>
    <row r="61" spans="1:11" x14ac:dyDescent="0.2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</row>
    <row r="62" spans="1:11" x14ac:dyDescent="0.2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</row>
    <row r="63" spans="1:11" x14ac:dyDescent="0.2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</row>
    <row r="64" spans="1:11" x14ac:dyDescent="0.2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</row>
    <row r="65" spans="1:11" x14ac:dyDescent="0.2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</row>
    <row r="66" spans="1:11" x14ac:dyDescent="0.2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</row>
    <row r="67" spans="1:11" x14ac:dyDescent="0.2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</row>
    <row r="68" spans="1:11" x14ac:dyDescent="0.2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</row>
    <row r="69" spans="1:11" x14ac:dyDescent="0.2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</row>
    <row r="70" spans="1:11" x14ac:dyDescent="0.2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</row>
    <row r="71" spans="1:11" x14ac:dyDescent="0.2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</row>
    <row r="72" spans="1:11" x14ac:dyDescent="0.2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</row>
    <row r="73" spans="1:11" x14ac:dyDescent="0.2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</row>
    <row r="74" spans="1:11" x14ac:dyDescent="0.2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</row>
    <row r="75" spans="1:11" x14ac:dyDescent="0.2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</row>
    <row r="76" spans="1:11" x14ac:dyDescent="0.2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</row>
    <row r="77" spans="1:11" x14ac:dyDescent="0.2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</row>
    <row r="78" spans="1:11" x14ac:dyDescent="0.2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</row>
    <row r="79" spans="1:11" x14ac:dyDescent="0.2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</row>
    <row r="80" spans="1:11" x14ac:dyDescent="0.2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</row>
    <row r="81" spans="1:11" x14ac:dyDescent="0.2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</row>
    <row r="82" spans="1:11" x14ac:dyDescent="0.2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</row>
    <row r="83" spans="1:11" x14ac:dyDescent="0.2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</row>
    <row r="84" spans="1:11" x14ac:dyDescent="0.2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</row>
    <row r="85" spans="1:11" x14ac:dyDescent="0.2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</row>
    <row r="86" spans="1:11" x14ac:dyDescent="0.2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</row>
    <row r="87" spans="1:11" x14ac:dyDescent="0.2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</row>
    <row r="88" spans="1:11" x14ac:dyDescent="0.2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</row>
    <row r="89" spans="1:11" x14ac:dyDescent="0.2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</row>
    <row r="90" spans="1:11" x14ac:dyDescent="0.2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</row>
    <row r="91" spans="1:11" x14ac:dyDescent="0.2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</row>
    <row r="92" spans="1:11" x14ac:dyDescent="0.2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</row>
    <row r="93" spans="1:11" x14ac:dyDescent="0.2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</row>
    <row r="94" spans="1:11" x14ac:dyDescent="0.2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</row>
    <row r="95" spans="1:11" x14ac:dyDescent="0.2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</row>
    <row r="96" spans="1:11" x14ac:dyDescent="0.2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</row>
    <row r="97" spans="1:11" x14ac:dyDescent="0.2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</row>
    <row r="98" spans="1:11" x14ac:dyDescent="0.2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</row>
    <row r="99" spans="1:11" x14ac:dyDescent="0.2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</row>
    <row r="100" spans="1:11" x14ac:dyDescent="0.2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1:11" x14ac:dyDescent="0.2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</row>
    <row r="102" spans="1:11" x14ac:dyDescent="0.2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</row>
    <row r="103" spans="1:11" x14ac:dyDescent="0.2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</row>
  </sheetData>
  <mergeCells count="127">
    <mergeCell ref="N1:Q1"/>
    <mergeCell ref="A3:Q3"/>
    <mergeCell ref="A5:Q5"/>
    <mergeCell ref="O7:Q7"/>
    <mergeCell ref="A8:A9"/>
    <mergeCell ref="B8:B9"/>
    <mergeCell ref="C8:Q8"/>
    <mergeCell ref="C9:E9"/>
    <mergeCell ref="F9:H9"/>
    <mergeCell ref="I9:K9"/>
    <mergeCell ref="L9:N9"/>
    <mergeCell ref="O9:Q9"/>
    <mergeCell ref="C10:E10"/>
    <mergeCell ref="F10:H10"/>
    <mergeCell ref="I10:K10"/>
    <mergeCell ref="L10:N10"/>
    <mergeCell ref="O10:Q10"/>
    <mergeCell ref="C11:E11"/>
    <mergeCell ref="F11:H11"/>
    <mergeCell ref="I11:K11"/>
    <mergeCell ref="L11:N11"/>
    <mergeCell ref="O11:Q11"/>
    <mergeCell ref="C12:E12"/>
    <mergeCell ref="F12:H12"/>
    <mergeCell ref="I12:K12"/>
    <mergeCell ref="L12:N12"/>
    <mergeCell ref="O12:Q12"/>
    <mergeCell ref="C13:E13"/>
    <mergeCell ref="F13:H13"/>
    <mergeCell ref="I13:K13"/>
    <mergeCell ref="L13:N13"/>
    <mergeCell ref="O13:Q13"/>
    <mergeCell ref="C14:E14"/>
    <mergeCell ref="F14:H14"/>
    <mergeCell ref="I14:K14"/>
    <mergeCell ref="L14:N14"/>
    <mergeCell ref="O14:Q14"/>
    <mergeCell ref="C15:E15"/>
    <mergeCell ref="F15:H15"/>
    <mergeCell ref="I15:K15"/>
    <mergeCell ref="L15:N15"/>
    <mergeCell ref="O15:Q15"/>
    <mergeCell ref="C16:E16"/>
    <mergeCell ref="F16:H16"/>
    <mergeCell ref="I16:K16"/>
    <mergeCell ref="L16:N16"/>
    <mergeCell ref="O16:Q16"/>
    <mergeCell ref="C17:E17"/>
    <mergeCell ref="F17:H17"/>
    <mergeCell ref="I17:K17"/>
    <mergeCell ref="L17:N17"/>
    <mergeCell ref="O17:Q17"/>
    <mergeCell ref="C18:E18"/>
    <mergeCell ref="F18:H18"/>
    <mergeCell ref="I18:K18"/>
    <mergeCell ref="L18:N18"/>
    <mergeCell ref="O18:Q18"/>
    <mergeCell ref="C19:E19"/>
    <mergeCell ref="F19:H19"/>
    <mergeCell ref="I19:K19"/>
    <mergeCell ref="L19:N19"/>
    <mergeCell ref="O19:Q19"/>
    <mergeCell ref="C20:E20"/>
    <mergeCell ref="F20:H20"/>
    <mergeCell ref="I20:K20"/>
    <mergeCell ref="L20:N20"/>
    <mergeCell ref="O20:Q20"/>
    <mergeCell ref="C21:E21"/>
    <mergeCell ref="F21:H21"/>
    <mergeCell ref="I21:K21"/>
    <mergeCell ref="L21:N21"/>
    <mergeCell ref="O21:Q21"/>
    <mergeCell ref="C22:E22"/>
    <mergeCell ref="F22:H22"/>
    <mergeCell ref="I22:K22"/>
    <mergeCell ref="L22:N22"/>
    <mergeCell ref="O22:Q22"/>
    <mergeCell ref="C23:E23"/>
    <mergeCell ref="F23:H23"/>
    <mergeCell ref="I23:K23"/>
    <mergeCell ref="L23:N23"/>
    <mergeCell ref="O23:Q23"/>
    <mergeCell ref="N28:Q28"/>
    <mergeCell ref="A30:Q30"/>
    <mergeCell ref="O32:Q32"/>
    <mergeCell ref="C33:D33"/>
    <mergeCell ref="E33:F33"/>
    <mergeCell ref="G33:H33"/>
    <mergeCell ref="I33:J33"/>
    <mergeCell ref="K33:L33"/>
    <mergeCell ref="M33:N33"/>
    <mergeCell ref="O33:Q33"/>
    <mergeCell ref="C36:D36"/>
    <mergeCell ref="E36:F36"/>
    <mergeCell ref="M35:N35"/>
    <mergeCell ref="O35:Q35"/>
    <mergeCell ref="C34:D34"/>
    <mergeCell ref="E34:F34"/>
    <mergeCell ref="G34:H34"/>
    <mergeCell ref="I34:J34"/>
    <mergeCell ref="K34:L34"/>
    <mergeCell ref="M34:N34"/>
    <mergeCell ref="G36:H36"/>
    <mergeCell ref="I36:J36"/>
    <mergeCell ref="K36:L36"/>
    <mergeCell ref="M36:N36"/>
    <mergeCell ref="O34:Q34"/>
    <mergeCell ref="C35:D35"/>
    <mergeCell ref="E35:F35"/>
    <mergeCell ref="G35:H35"/>
    <mergeCell ref="I35:J35"/>
    <mergeCell ref="K35:L35"/>
    <mergeCell ref="O36:Q36"/>
    <mergeCell ref="O38:Q38"/>
    <mergeCell ref="C38:D38"/>
    <mergeCell ref="E38:F38"/>
    <mergeCell ref="G38:H38"/>
    <mergeCell ref="I38:J38"/>
    <mergeCell ref="K38:L38"/>
    <mergeCell ref="M38:N38"/>
    <mergeCell ref="C37:D37"/>
    <mergeCell ref="E37:F37"/>
    <mergeCell ref="G37:H37"/>
    <mergeCell ref="I37:J37"/>
    <mergeCell ref="K37:L37"/>
    <mergeCell ref="M37:N37"/>
    <mergeCell ref="O37:Q37"/>
  </mergeCells>
  <pageMargins left="0.78740157480314965" right="0.19685039370078741" top="0.74803149606299213" bottom="0.74803149606299213" header="0.31496062992125984" footer="0.31496062992125984"/>
  <pageSetup paperSize="9" scale="95" orientation="portrait" blackAndWhite="1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workbookViewId="0">
      <selection activeCell="H17" sqref="H17"/>
    </sheetView>
  </sheetViews>
  <sheetFormatPr defaultRowHeight="12.75" x14ac:dyDescent="0.2"/>
  <cols>
    <col min="1" max="1" width="14.5703125" customWidth="1"/>
    <col min="2" max="2" width="5.28515625" customWidth="1"/>
    <col min="3" max="18" width="8" customWidth="1"/>
  </cols>
  <sheetData>
    <row r="1" spans="1:18" x14ac:dyDescent="0.2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426" t="s">
        <v>373</v>
      </c>
      <c r="R1" s="426"/>
    </row>
    <row r="2" spans="1:18" ht="4.1500000000000004" customHeight="1" x14ac:dyDescent="0.2">
      <c r="A2" s="275"/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3" spans="1:18" x14ac:dyDescent="0.2">
      <c r="A3" s="427" t="s">
        <v>374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</row>
    <row r="4" spans="1:18" ht="4.1500000000000004" customHeight="1" x14ac:dyDescent="0.2">
      <c r="A4" s="275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</row>
    <row r="5" spans="1:18" x14ac:dyDescent="0.2">
      <c r="A5" s="427" t="s">
        <v>375</v>
      </c>
      <c r="B5" s="427"/>
      <c r="C5" s="427"/>
      <c r="D5" s="427"/>
      <c r="E5" s="427"/>
      <c r="F5" s="427"/>
      <c r="G5" s="427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</row>
    <row r="6" spans="1:18" x14ac:dyDescent="0.2">
      <c r="A6" s="274"/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428" t="s">
        <v>267</v>
      </c>
      <c r="R6" s="428"/>
    </row>
    <row r="7" spans="1:18" ht="66" customHeight="1" x14ac:dyDescent="0.2">
      <c r="A7" s="429" t="s">
        <v>376</v>
      </c>
      <c r="B7" s="429" t="s">
        <v>86</v>
      </c>
      <c r="C7" s="424" t="s">
        <v>377</v>
      </c>
      <c r="D7" s="425"/>
      <c r="E7" s="424" t="s">
        <v>337</v>
      </c>
      <c r="F7" s="425"/>
      <c r="G7" s="424" t="s">
        <v>378</v>
      </c>
      <c r="H7" s="425"/>
      <c r="I7" s="424" t="s">
        <v>379</v>
      </c>
      <c r="J7" s="425"/>
      <c r="K7" s="424" t="s">
        <v>380</v>
      </c>
      <c r="L7" s="425"/>
      <c r="M7" s="424" t="s">
        <v>110</v>
      </c>
      <c r="N7" s="425"/>
      <c r="O7" s="424" t="s">
        <v>111</v>
      </c>
      <c r="P7" s="425"/>
      <c r="Q7" s="276" t="s">
        <v>381</v>
      </c>
      <c r="R7" s="276" t="s">
        <v>382</v>
      </c>
    </row>
    <row r="8" spans="1:18" x14ac:dyDescent="0.2">
      <c r="A8" s="430"/>
      <c r="B8" s="430"/>
      <c r="C8" s="276" t="s">
        <v>268</v>
      </c>
      <c r="D8" s="276" t="s">
        <v>13</v>
      </c>
      <c r="E8" s="276" t="s">
        <v>268</v>
      </c>
      <c r="F8" s="276" t="s">
        <v>13</v>
      </c>
      <c r="G8" s="276" t="s">
        <v>268</v>
      </c>
      <c r="H8" s="276" t="s">
        <v>13</v>
      </c>
      <c r="I8" s="276" t="s">
        <v>268</v>
      </c>
      <c r="J8" s="276" t="s">
        <v>13</v>
      </c>
      <c r="K8" s="276" t="s">
        <v>268</v>
      </c>
      <c r="L8" s="276" t="s">
        <v>13</v>
      </c>
      <c r="M8" s="276" t="s">
        <v>268</v>
      </c>
      <c r="N8" s="276" t="s">
        <v>13</v>
      </c>
      <c r="O8" s="276" t="s">
        <v>268</v>
      </c>
      <c r="P8" s="276" t="s">
        <v>13</v>
      </c>
      <c r="Q8" s="276" t="s">
        <v>268</v>
      </c>
      <c r="R8" s="276" t="s">
        <v>13</v>
      </c>
    </row>
    <row r="9" spans="1:18" x14ac:dyDescent="0.2">
      <c r="A9" s="277">
        <v>1</v>
      </c>
      <c r="B9" s="277">
        <v>2</v>
      </c>
      <c r="C9" s="277">
        <v>3</v>
      </c>
      <c r="D9" s="277">
        <v>4</v>
      </c>
      <c r="E9" s="277">
        <v>5</v>
      </c>
      <c r="F9" s="277">
        <v>6</v>
      </c>
      <c r="G9" s="277">
        <v>7</v>
      </c>
      <c r="H9" s="277">
        <v>8</v>
      </c>
      <c r="I9" s="277">
        <v>9</v>
      </c>
      <c r="J9" s="277">
        <v>10</v>
      </c>
      <c r="K9" s="277">
        <v>11</v>
      </c>
      <c r="L9" s="277">
        <v>12</v>
      </c>
      <c r="M9" s="277">
        <v>13</v>
      </c>
      <c r="N9" s="277">
        <v>14</v>
      </c>
      <c r="O9" s="277">
        <v>15</v>
      </c>
      <c r="P9" s="277">
        <v>16</v>
      </c>
      <c r="Q9" s="277">
        <v>17</v>
      </c>
      <c r="R9" s="277">
        <v>18</v>
      </c>
    </row>
    <row r="10" spans="1:18" x14ac:dyDescent="0.2">
      <c r="A10" s="278" t="s">
        <v>116</v>
      </c>
      <c r="B10" s="279" t="s">
        <v>383</v>
      </c>
      <c r="C10" s="278"/>
      <c r="D10" s="280"/>
      <c r="E10" s="278"/>
      <c r="F10" s="280"/>
      <c r="G10" s="278"/>
      <c r="H10" s="280"/>
      <c r="I10" s="280"/>
      <c r="J10" s="280"/>
      <c r="K10" s="278"/>
      <c r="L10" s="280"/>
      <c r="M10" s="278"/>
      <c r="N10" s="280"/>
      <c r="O10" s="278"/>
      <c r="P10" s="280"/>
      <c r="Q10" s="278"/>
      <c r="R10" s="280"/>
    </row>
    <row r="11" spans="1:18" x14ac:dyDescent="0.2">
      <c r="A11" s="278" t="s">
        <v>117</v>
      </c>
      <c r="B11" s="279" t="s">
        <v>384</v>
      </c>
      <c r="C11" s="278"/>
      <c r="D11" s="280"/>
      <c r="E11" s="278"/>
      <c r="F11" s="280"/>
      <c r="G11" s="278"/>
      <c r="H11" s="280"/>
      <c r="I11" s="280"/>
      <c r="J11" s="280"/>
      <c r="K11" s="278"/>
      <c r="L11" s="280"/>
      <c r="M11" s="278"/>
      <c r="N11" s="280"/>
      <c r="O11" s="278"/>
      <c r="P11" s="280"/>
      <c r="Q11" s="278"/>
      <c r="R11" s="280"/>
    </row>
    <row r="12" spans="1:18" x14ac:dyDescent="0.2">
      <c r="A12" s="278" t="s">
        <v>118</v>
      </c>
      <c r="B12" s="279" t="s">
        <v>385</v>
      </c>
      <c r="C12" s="278"/>
      <c r="D12" s="280"/>
      <c r="E12" s="278"/>
      <c r="F12" s="280"/>
      <c r="G12" s="278"/>
      <c r="H12" s="280"/>
      <c r="I12" s="280"/>
      <c r="J12" s="280"/>
      <c r="K12" s="278"/>
      <c r="L12" s="280"/>
      <c r="M12" s="278"/>
      <c r="N12" s="280"/>
      <c r="O12" s="278"/>
      <c r="P12" s="280"/>
      <c r="Q12" s="278"/>
      <c r="R12" s="280"/>
    </row>
    <row r="13" spans="1:18" x14ac:dyDescent="0.2">
      <c r="A13" s="278" t="s">
        <v>119</v>
      </c>
      <c r="B13" s="279" t="s">
        <v>386</v>
      </c>
      <c r="C13" s="278"/>
      <c r="D13" s="280"/>
      <c r="E13" s="278"/>
      <c r="F13" s="280"/>
      <c r="G13" s="278"/>
      <c r="H13" s="280"/>
      <c r="I13" s="280"/>
      <c r="J13" s="280"/>
      <c r="K13" s="278"/>
      <c r="L13" s="280"/>
      <c r="M13" s="278"/>
      <c r="N13" s="280"/>
      <c r="O13" s="278"/>
      <c r="P13" s="280"/>
      <c r="Q13" s="278"/>
      <c r="R13" s="280"/>
    </row>
    <row r="14" spans="1:18" x14ac:dyDescent="0.2">
      <c r="A14" s="278" t="s">
        <v>120</v>
      </c>
      <c r="B14" s="279" t="s">
        <v>387</v>
      </c>
      <c r="C14" s="278"/>
      <c r="D14" s="280"/>
      <c r="E14" s="278"/>
      <c r="F14" s="280"/>
      <c r="G14" s="278"/>
      <c r="H14" s="280"/>
      <c r="I14" s="280"/>
      <c r="J14" s="280"/>
      <c r="K14" s="278"/>
      <c r="L14" s="280"/>
      <c r="M14" s="278"/>
      <c r="N14" s="280"/>
      <c r="O14" s="278"/>
      <c r="P14" s="280"/>
      <c r="Q14" s="278"/>
      <c r="R14" s="280"/>
    </row>
    <row r="15" spans="1:18" x14ac:dyDescent="0.2">
      <c r="A15" s="278" t="s">
        <v>121</v>
      </c>
      <c r="B15" s="279" t="s">
        <v>388</v>
      </c>
      <c r="C15" s="278"/>
      <c r="D15" s="280"/>
      <c r="E15" s="278"/>
      <c r="F15" s="280"/>
      <c r="G15" s="278"/>
      <c r="H15" s="280"/>
      <c r="I15" s="280"/>
      <c r="J15" s="280"/>
      <c r="K15" s="278"/>
      <c r="L15" s="280"/>
      <c r="M15" s="278"/>
      <c r="N15" s="280"/>
      <c r="O15" s="278"/>
      <c r="P15" s="280"/>
      <c r="Q15" s="278"/>
      <c r="R15" s="280"/>
    </row>
    <row r="16" spans="1:18" x14ac:dyDescent="0.2">
      <c r="A16" s="278" t="s">
        <v>389</v>
      </c>
      <c r="B16" s="279" t="s">
        <v>390</v>
      </c>
      <c r="C16" s="281">
        <v>70</v>
      </c>
      <c r="D16" s="282">
        <v>5784.02</v>
      </c>
      <c r="E16" s="281"/>
      <c r="F16" s="283"/>
      <c r="G16" s="281">
        <v>30</v>
      </c>
      <c r="H16" s="282">
        <v>2478.87</v>
      </c>
      <c r="I16" s="283"/>
      <c r="J16" s="283"/>
      <c r="K16" s="281"/>
      <c r="L16" s="283"/>
      <c r="M16" s="281"/>
      <c r="N16" s="283"/>
      <c r="O16" s="281"/>
      <c r="P16" s="283"/>
      <c r="Q16" s="281">
        <v>100</v>
      </c>
      <c r="R16" s="282">
        <f>D16+H16</f>
        <v>8262.89</v>
      </c>
    </row>
    <row r="17" spans="1:18" ht="32.25" x14ac:dyDescent="0.2">
      <c r="A17" s="284" t="s">
        <v>391</v>
      </c>
      <c r="B17" s="285" t="s">
        <v>392</v>
      </c>
      <c r="C17" s="286">
        <v>70</v>
      </c>
      <c r="D17" s="287">
        <f>D16</f>
        <v>5784.02</v>
      </c>
      <c r="E17" s="286"/>
      <c r="F17" s="288"/>
      <c r="G17" s="286">
        <v>30</v>
      </c>
      <c r="H17" s="287">
        <f>H16</f>
        <v>2478.87</v>
      </c>
      <c r="I17" s="288"/>
      <c r="J17" s="288"/>
      <c r="K17" s="286"/>
      <c r="L17" s="288"/>
      <c r="M17" s="286"/>
      <c r="N17" s="288"/>
      <c r="O17" s="286"/>
      <c r="P17" s="288"/>
      <c r="Q17" s="286">
        <v>100</v>
      </c>
      <c r="R17" s="287">
        <f>R16</f>
        <v>8262.89</v>
      </c>
    </row>
    <row r="18" spans="1:18" x14ac:dyDescent="0.2">
      <c r="A18" s="274"/>
      <c r="B18" s="274"/>
      <c r="C18" s="274"/>
      <c r="D18" s="274"/>
      <c r="E18" s="274"/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</row>
  </sheetData>
  <mergeCells count="13">
    <mergeCell ref="O7:P7"/>
    <mergeCell ref="Q1:R1"/>
    <mergeCell ref="A3:R3"/>
    <mergeCell ref="A5:R5"/>
    <mergeCell ref="Q6:R6"/>
    <mergeCell ref="A7:A8"/>
    <mergeCell ref="B7:B8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"/>
  <sheetViews>
    <sheetView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G13" sqref="G13:I13"/>
    </sheetView>
  </sheetViews>
  <sheetFormatPr defaultRowHeight="12.75" x14ac:dyDescent="0.2"/>
  <cols>
    <col min="1" max="1" width="5.5703125" style="44" customWidth="1"/>
    <col min="2" max="2" width="22.140625" style="44" customWidth="1"/>
    <col min="3" max="3" width="5.5703125" style="44" customWidth="1"/>
    <col min="4" max="18" width="4.28515625" style="44" customWidth="1"/>
    <col min="19" max="21" width="10.7109375" style="44" customWidth="1"/>
    <col min="22" max="16384" width="9.140625" style="44"/>
  </cols>
  <sheetData>
    <row r="1" spans="1:24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U1" s="43" t="s">
        <v>122</v>
      </c>
      <c r="V1" s="43"/>
      <c r="W1" s="43"/>
      <c r="X1" s="43"/>
    </row>
    <row r="2" spans="1:24" ht="4.1500000000000004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24" x14ac:dyDescent="0.2">
      <c r="A3" s="400" t="s">
        <v>123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</row>
    <row r="4" spans="1:24" ht="4.1500000000000004" customHeight="1" x14ac:dyDescent="0.2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24" ht="11.45" customHeight="1" x14ac:dyDescent="0.2">
      <c r="A5" s="400" t="s">
        <v>124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</row>
    <row r="6" spans="1:24" ht="4.1500000000000004" customHeight="1" x14ac:dyDescent="0.2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</row>
    <row r="7" spans="1:24" x14ac:dyDescent="0.2">
      <c r="A7" s="41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41"/>
      <c r="N7" s="41"/>
      <c r="O7" s="41"/>
      <c r="P7" s="396"/>
      <c r="Q7" s="396"/>
      <c r="R7" s="396"/>
    </row>
    <row r="8" spans="1:24" ht="15" customHeight="1" x14ac:dyDescent="0.2">
      <c r="A8" s="437" t="s">
        <v>125</v>
      </c>
      <c r="B8" s="437" t="s">
        <v>126</v>
      </c>
      <c r="C8" s="437" t="s">
        <v>86</v>
      </c>
      <c r="D8" s="439" t="s">
        <v>304</v>
      </c>
      <c r="E8" s="440"/>
      <c r="F8" s="441"/>
      <c r="G8" s="413" t="s">
        <v>305</v>
      </c>
      <c r="H8" s="445"/>
      <c r="I8" s="445"/>
      <c r="J8" s="445"/>
      <c r="K8" s="445"/>
      <c r="L8" s="445"/>
      <c r="M8" s="445"/>
      <c r="N8" s="445"/>
      <c r="O8" s="445"/>
      <c r="P8" s="445"/>
      <c r="Q8" s="445"/>
      <c r="R8" s="414"/>
      <c r="S8" s="434" t="s">
        <v>272</v>
      </c>
      <c r="T8" s="436" t="s">
        <v>302</v>
      </c>
      <c r="U8" s="434" t="s">
        <v>303</v>
      </c>
    </row>
    <row r="9" spans="1:24" ht="61.9" customHeight="1" x14ac:dyDescent="0.2">
      <c r="A9" s="438"/>
      <c r="B9" s="438"/>
      <c r="C9" s="438"/>
      <c r="D9" s="442"/>
      <c r="E9" s="443"/>
      <c r="F9" s="444"/>
      <c r="G9" s="413" t="s">
        <v>88</v>
      </c>
      <c r="H9" s="445"/>
      <c r="I9" s="414"/>
      <c r="J9" s="413" t="s">
        <v>89</v>
      </c>
      <c r="K9" s="445"/>
      <c r="L9" s="414"/>
      <c r="M9" s="413" t="s">
        <v>90</v>
      </c>
      <c r="N9" s="445"/>
      <c r="O9" s="414"/>
      <c r="P9" s="446" t="s">
        <v>91</v>
      </c>
      <c r="Q9" s="447"/>
      <c r="R9" s="448"/>
      <c r="S9" s="435"/>
      <c r="T9" s="436"/>
      <c r="U9" s="435"/>
    </row>
    <row r="10" spans="1:24" x14ac:dyDescent="0.2">
      <c r="A10" s="51">
        <v>1</v>
      </c>
      <c r="B10" s="51">
        <v>1</v>
      </c>
      <c r="C10" s="51">
        <v>2</v>
      </c>
      <c r="D10" s="421">
        <v>3</v>
      </c>
      <c r="E10" s="421"/>
      <c r="F10" s="421"/>
      <c r="G10" s="421">
        <v>3.1</v>
      </c>
      <c r="H10" s="421"/>
      <c r="I10" s="421"/>
      <c r="J10" s="421">
        <v>3.2</v>
      </c>
      <c r="K10" s="421"/>
      <c r="L10" s="421"/>
      <c r="M10" s="421">
        <v>3.3</v>
      </c>
      <c r="N10" s="421"/>
      <c r="O10" s="421"/>
      <c r="P10" s="421">
        <v>3.4</v>
      </c>
      <c r="Q10" s="421"/>
      <c r="R10" s="421"/>
      <c r="S10" s="119">
        <v>4</v>
      </c>
      <c r="T10" s="119">
        <v>5</v>
      </c>
      <c r="U10" s="119">
        <v>6</v>
      </c>
    </row>
    <row r="11" spans="1:24" ht="37.9" customHeight="1" x14ac:dyDescent="0.2">
      <c r="A11" s="433" t="s">
        <v>127</v>
      </c>
      <c r="B11" s="59" t="s">
        <v>128</v>
      </c>
      <c r="C11" s="60">
        <v>1</v>
      </c>
      <c r="D11" s="419">
        <f>SUM(G11:R11)</f>
        <v>1704.73</v>
      </c>
      <c r="E11" s="419"/>
      <c r="F11" s="419"/>
      <c r="G11" s="419">
        <f>январь!AB7-январь!AA7</f>
        <v>1704.73</v>
      </c>
      <c r="H11" s="419"/>
      <c r="I11" s="419"/>
      <c r="J11" s="417" t="s">
        <v>94</v>
      </c>
      <c r="K11" s="417"/>
      <c r="L11" s="417"/>
      <c r="M11" s="417" t="s">
        <v>94</v>
      </c>
      <c r="N11" s="417"/>
      <c r="O11" s="417"/>
      <c r="P11" s="417" t="s">
        <v>94</v>
      </c>
      <c r="Q11" s="417"/>
      <c r="R11" s="417"/>
      <c r="S11" s="128">
        <f>январь!AX7-январь!AW7</f>
        <v>0</v>
      </c>
      <c r="T11" s="126"/>
      <c r="U11" s="128">
        <f>SUM(D11,S11,T11)</f>
        <v>1704.73</v>
      </c>
    </row>
    <row r="12" spans="1:24" ht="25.15" customHeight="1" x14ac:dyDescent="0.2">
      <c r="A12" s="433"/>
      <c r="B12" s="59" t="s">
        <v>129</v>
      </c>
      <c r="C12" s="60">
        <v>2</v>
      </c>
      <c r="D12" s="419">
        <f>SUM(D13:F15)</f>
        <v>5791.6399999999994</v>
      </c>
      <c r="E12" s="419"/>
      <c r="F12" s="419"/>
      <c r="G12" s="419">
        <f>SUM(G13:I15)</f>
        <v>5791.6399999999994</v>
      </c>
      <c r="H12" s="419"/>
      <c r="I12" s="419"/>
      <c r="J12" s="417" t="s">
        <v>94</v>
      </c>
      <c r="K12" s="417"/>
      <c r="L12" s="417"/>
      <c r="M12" s="417" t="s">
        <v>94</v>
      </c>
      <c r="N12" s="417"/>
      <c r="O12" s="417"/>
      <c r="P12" s="417" t="s">
        <v>94</v>
      </c>
      <c r="Q12" s="417"/>
      <c r="R12" s="417"/>
      <c r="S12" s="128">
        <f>SUM(S13:S15)</f>
        <v>1500</v>
      </c>
      <c r="T12" s="128">
        <f>T15</f>
        <v>0</v>
      </c>
      <c r="U12" s="128">
        <f>SUM(U13:U15)</f>
        <v>7291.6399999999994</v>
      </c>
    </row>
    <row r="13" spans="1:24" ht="25.15" customHeight="1" x14ac:dyDescent="0.2">
      <c r="A13" s="433"/>
      <c r="B13" s="61" t="s">
        <v>130</v>
      </c>
      <c r="C13" s="60">
        <v>3</v>
      </c>
      <c r="D13" s="419">
        <f>SUM(G13:R13)</f>
        <v>5784.0199999999995</v>
      </c>
      <c r="E13" s="419"/>
      <c r="F13" s="419"/>
      <c r="G13" s="416">
        <f>декабрь!AC29</f>
        <v>5784.0199999999995</v>
      </c>
      <c r="H13" s="416"/>
      <c r="I13" s="416"/>
      <c r="J13" s="417" t="s">
        <v>94</v>
      </c>
      <c r="K13" s="417"/>
      <c r="L13" s="417"/>
      <c r="M13" s="417" t="s">
        <v>94</v>
      </c>
      <c r="N13" s="417"/>
      <c r="O13" s="417"/>
      <c r="P13" s="417" t="s">
        <v>94</v>
      </c>
      <c r="Q13" s="417"/>
      <c r="R13" s="417"/>
      <c r="S13" s="126" t="s">
        <v>94</v>
      </c>
      <c r="T13" s="126" t="s">
        <v>94</v>
      </c>
      <c r="U13" s="128">
        <f t="shared" ref="U13:U20" si="0">SUM(D13,S13,T13)</f>
        <v>5784.0199999999995</v>
      </c>
    </row>
    <row r="14" spans="1:24" ht="41.45" customHeight="1" x14ac:dyDescent="0.2">
      <c r="A14" s="433"/>
      <c r="B14" s="61" t="s">
        <v>131</v>
      </c>
      <c r="C14" s="60">
        <v>4</v>
      </c>
      <c r="D14" s="419" t="s">
        <v>94</v>
      </c>
      <c r="E14" s="419"/>
      <c r="F14" s="419"/>
      <c r="G14" s="416" t="s">
        <v>94</v>
      </c>
      <c r="H14" s="416"/>
      <c r="I14" s="416"/>
      <c r="J14" s="417" t="s">
        <v>94</v>
      </c>
      <c r="K14" s="417"/>
      <c r="L14" s="417"/>
      <c r="M14" s="417" t="s">
        <v>94</v>
      </c>
      <c r="N14" s="417"/>
      <c r="O14" s="417"/>
      <c r="P14" s="417" t="s">
        <v>94</v>
      </c>
      <c r="Q14" s="417"/>
      <c r="R14" s="417"/>
      <c r="S14" s="127">
        <f>смета!E16</f>
        <v>1500</v>
      </c>
      <c r="T14" s="126"/>
      <c r="U14" s="128">
        <f t="shared" si="0"/>
        <v>1500</v>
      </c>
    </row>
    <row r="15" spans="1:24" ht="25.15" customHeight="1" x14ac:dyDescent="0.2">
      <c r="A15" s="433"/>
      <c r="B15" s="62" t="s">
        <v>132</v>
      </c>
      <c r="C15" s="60">
        <v>5</v>
      </c>
      <c r="D15" s="419">
        <f>SUM(D16:F20)</f>
        <v>7.62</v>
      </c>
      <c r="E15" s="419"/>
      <c r="F15" s="419"/>
      <c r="G15" s="419">
        <f>SUM(G16:I20)</f>
        <v>7.62</v>
      </c>
      <c r="H15" s="419"/>
      <c r="I15" s="419"/>
      <c r="J15" s="417" t="s">
        <v>94</v>
      </c>
      <c r="K15" s="417"/>
      <c r="L15" s="417"/>
      <c r="M15" s="417" t="s">
        <v>94</v>
      </c>
      <c r="N15" s="417"/>
      <c r="O15" s="417"/>
      <c r="P15" s="417" t="s">
        <v>94</v>
      </c>
      <c r="Q15" s="417"/>
      <c r="R15" s="417"/>
      <c r="S15" s="126" t="s">
        <v>94</v>
      </c>
      <c r="T15" s="128">
        <f>SUM(T16:T20)</f>
        <v>0</v>
      </c>
      <c r="U15" s="128">
        <f>SUM(U16:U20)</f>
        <v>7.62</v>
      </c>
    </row>
    <row r="16" spans="1:24" ht="25.15" customHeight="1" x14ac:dyDescent="0.2">
      <c r="A16" s="433"/>
      <c r="B16" s="62" t="s">
        <v>244</v>
      </c>
      <c r="C16" s="62" t="s">
        <v>133</v>
      </c>
      <c r="D16" s="419">
        <f>SUM(G16:R16)</f>
        <v>7.62</v>
      </c>
      <c r="E16" s="419"/>
      <c r="F16" s="419"/>
      <c r="G16" s="416">
        <f>декабрь!AD29</f>
        <v>7.62</v>
      </c>
      <c r="H16" s="416"/>
      <c r="I16" s="416"/>
      <c r="J16" s="417" t="s">
        <v>94</v>
      </c>
      <c r="K16" s="417"/>
      <c r="L16" s="417"/>
      <c r="M16" s="417" t="s">
        <v>94</v>
      </c>
      <c r="N16" s="417"/>
      <c r="O16" s="417"/>
      <c r="P16" s="417" t="s">
        <v>94</v>
      </c>
      <c r="Q16" s="417"/>
      <c r="R16" s="417"/>
      <c r="S16" s="126" t="s">
        <v>94</v>
      </c>
      <c r="T16" s="126" t="s">
        <v>94</v>
      </c>
      <c r="U16" s="128">
        <f t="shared" si="0"/>
        <v>7.62</v>
      </c>
    </row>
    <row r="17" spans="1:21" ht="25.15" customHeight="1" x14ac:dyDescent="0.2">
      <c r="A17" s="433"/>
      <c r="B17" s="62" t="s">
        <v>245</v>
      </c>
      <c r="C17" s="62" t="s">
        <v>134</v>
      </c>
      <c r="D17" s="419">
        <f>SUM(G17:R17)</f>
        <v>0</v>
      </c>
      <c r="E17" s="419"/>
      <c r="F17" s="419"/>
      <c r="G17" s="416">
        <f>декабрь!AE29</f>
        <v>0</v>
      </c>
      <c r="H17" s="416"/>
      <c r="I17" s="416"/>
      <c r="J17" s="417" t="s">
        <v>94</v>
      </c>
      <c r="K17" s="417"/>
      <c r="L17" s="417"/>
      <c r="M17" s="417" t="s">
        <v>94</v>
      </c>
      <c r="N17" s="417"/>
      <c r="O17" s="417"/>
      <c r="P17" s="417" t="s">
        <v>94</v>
      </c>
      <c r="Q17" s="417"/>
      <c r="R17" s="417"/>
      <c r="S17" s="126" t="s">
        <v>94</v>
      </c>
      <c r="T17" s="126" t="s">
        <v>94</v>
      </c>
      <c r="U17" s="128">
        <f t="shared" si="0"/>
        <v>0</v>
      </c>
    </row>
    <row r="18" spans="1:21" ht="25.15" customHeight="1" x14ac:dyDescent="0.2">
      <c r="A18" s="433"/>
      <c r="B18" s="62"/>
      <c r="C18" s="62" t="s">
        <v>135</v>
      </c>
      <c r="D18" s="419">
        <f>SUM(G18:R18)</f>
        <v>0</v>
      </c>
      <c r="E18" s="419"/>
      <c r="F18" s="419"/>
      <c r="G18" s="417"/>
      <c r="H18" s="417"/>
      <c r="I18" s="417"/>
      <c r="J18" s="417" t="s">
        <v>94</v>
      </c>
      <c r="K18" s="417"/>
      <c r="L18" s="417"/>
      <c r="M18" s="417" t="s">
        <v>94</v>
      </c>
      <c r="N18" s="417"/>
      <c r="O18" s="417"/>
      <c r="P18" s="417" t="s">
        <v>94</v>
      </c>
      <c r="Q18" s="417"/>
      <c r="R18" s="417"/>
      <c r="S18" s="126" t="s">
        <v>94</v>
      </c>
      <c r="T18" s="126"/>
      <c r="U18" s="128">
        <f t="shared" si="0"/>
        <v>0</v>
      </c>
    </row>
    <row r="19" spans="1:21" ht="25.15" customHeight="1" x14ac:dyDescent="0.2">
      <c r="A19" s="433"/>
      <c r="B19" s="62"/>
      <c r="C19" s="62" t="s">
        <v>136</v>
      </c>
      <c r="D19" s="419">
        <f>SUM(G19:R19)</f>
        <v>0</v>
      </c>
      <c r="E19" s="419"/>
      <c r="F19" s="419"/>
      <c r="G19" s="417"/>
      <c r="H19" s="417"/>
      <c r="I19" s="417"/>
      <c r="J19" s="417" t="s">
        <v>94</v>
      </c>
      <c r="K19" s="417"/>
      <c r="L19" s="417"/>
      <c r="M19" s="417" t="s">
        <v>94</v>
      </c>
      <c r="N19" s="417"/>
      <c r="O19" s="417"/>
      <c r="P19" s="417" t="s">
        <v>94</v>
      </c>
      <c r="Q19" s="417"/>
      <c r="R19" s="417"/>
      <c r="S19" s="126" t="s">
        <v>94</v>
      </c>
      <c r="T19" s="126"/>
      <c r="U19" s="128">
        <f t="shared" si="0"/>
        <v>0</v>
      </c>
    </row>
    <row r="20" spans="1:21" ht="25.15" customHeight="1" x14ac:dyDescent="0.2">
      <c r="A20" s="433"/>
      <c r="B20" s="62"/>
      <c r="C20" s="62" t="s">
        <v>137</v>
      </c>
      <c r="D20" s="419">
        <f>SUM(G20:R20)</f>
        <v>0</v>
      </c>
      <c r="E20" s="419"/>
      <c r="F20" s="419"/>
      <c r="G20" s="417"/>
      <c r="H20" s="417"/>
      <c r="I20" s="417"/>
      <c r="J20" s="417" t="s">
        <v>94</v>
      </c>
      <c r="K20" s="417"/>
      <c r="L20" s="417"/>
      <c r="M20" s="417" t="s">
        <v>94</v>
      </c>
      <c r="N20" s="417"/>
      <c r="O20" s="417"/>
      <c r="P20" s="417" t="s">
        <v>94</v>
      </c>
      <c r="Q20" s="417"/>
      <c r="R20" s="417"/>
      <c r="S20" s="126" t="s">
        <v>94</v>
      </c>
      <c r="T20" s="126"/>
      <c r="U20" s="128">
        <f t="shared" si="0"/>
        <v>0</v>
      </c>
    </row>
    <row r="21" spans="1:21" ht="28.15" customHeight="1" x14ac:dyDescent="0.2">
      <c r="A21" s="433"/>
      <c r="B21" s="63" t="s">
        <v>138</v>
      </c>
      <c r="C21" s="64">
        <v>6</v>
      </c>
      <c r="D21" s="420">
        <f>D11+D12</f>
        <v>7496.369999999999</v>
      </c>
      <c r="E21" s="420"/>
      <c r="F21" s="420"/>
      <c r="G21" s="420">
        <f>G11+G12</f>
        <v>7496.369999999999</v>
      </c>
      <c r="H21" s="420"/>
      <c r="I21" s="420"/>
      <c r="J21" s="419" t="s">
        <v>94</v>
      </c>
      <c r="K21" s="419"/>
      <c r="L21" s="419"/>
      <c r="M21" s="419" t="s">
        <v>94</v>
      </c>
      <c r="N21" s="419"/>
      <c r="O21" s="419"/>
      <c r="P21" s="419" t="s">
        <v>94</v>
      </c>
      <c r="Q21" s="419"/>
      <c r="R21" s="419"/>
      <c r="S21" s="128">
        <f>S11+S12</f>
        <v>1500</v>
      </c>
      <c r="T21" s="128">
        <f>T11+T12</f>
        <v>0</v>
      </c>
      <c r="U21" s="128">
        <f>U11+U12</f>
        <v>8996.369999999999</v>
      </c>
    </row>
    <row r="22" spans="1:21" x14ac:dyDescent="0.2">
      <c r="A22" s="41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41"/>
      <c r="N22" s="41"/>
      <c r="O22" s="41"/>
      <c r="P22" s="41"/>
      <c r="Q22" s="41"/>
      <c r="R22" s="41"/>
    </row>
    <row r="23" spans="1:21" x14ac:dyDescent="0.2">
      <c r="A23" s="41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41"/>
      <c r="N23" s="41"/>
      <c r="O23" s="41"/>
      <c r="P23" s="41"/>
      <c r="Q23" s="41"/>
      <c r="R23" s="41"/>
    </row>
    <row r="24" spans="1:21" x14ac:dyDescent="0.2">
      <c r="A24" s="41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41"/>
      <c r="N24" s="41"/>
      <c r="O24" s="41"/>
      <c r="P24" s="41"/>
      <c r="Q24" s="41"/>
      <c r="R24" s="41"/>
    </row>
    <row r="25" spans="1:21" x14ac:dyDescent="0.2">
      <c r="A25" s="41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41"/>
      <c r="N25" s="41"/>
      <c r="O25" s="41"/>
      <c r="P25" s="41"/>
      <c r="Q25" s="41"/>
      <c r="R25" s="41"/>
    </row>
    <row r="26" spans="1:21" x14ac:dyDescent="0.2">
      <c r="A26" s="41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41"/>
      <c r="N26" s="41"/>
      <c r="O26" s="41"/>
      <c r="P26" s="41"/>
      <c r="Q26" s="41"/>
      <c r="R26" s="41"/>
    </row>
    <row r="27" spans="1:21" x14ac:dyDescent="0.2">
      <c r="A27" s="41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41"/>
      <c r="N27" s="41"/>
      <c r="O27" s="41"/>
      <c r="P27" s="41"/>
      <c r="Q27" s="41"/>
      <c r="R27" s="41"/>
    </row>
    <row r="28" spans="1:21" x14ac:dyDescent="0.2">
      <c r="A28" s="41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41"/>
      <c r="N28" s="41"/>
      <c r="O28" s="41"/>
      <c r="P28" s="41"/>
      <c r="Q28" s="41"/>
      <c r="R28" s="41"/>
    </row>
    <row r="29" spans="1:21" x14ac:dyDescent="0.2">
      <c r="A29" s="41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41"/>
      <c r="N29" s="41"/>
      <c r="O29" s="41"/>
      <c r="P29" s="41"/>
      <c r="Q29" s="41"/>
      <c r="R29" s="41"/>
    </row>
    <row r="30" spans="1:21" x14ac:dyDescent="0.2">
      <c r="A30" s="41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41"/>
      <c r="N30" s="41"/>
      <c r="O30" s="41"/>
      <c r="P30" s="41"/>
      <c r="Q30" s="41"/>
      <c r="R30" s="41"/>
    </row>
    <row r="31" spans="1:21" x14ac:dyDescent="0.2">
      <c r="A31" s="41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41"/>
      <c r="N31" s="41"/>
      <c r="O31" s="41"/>
      <c r="P31" s="41"/>
      <c r="Q31" s="41"/>
      <c r="R31" s="41"/>
    </row>
    <row r="32" spans="1:21" x14ac:dyDescent="0.2">
      <c r="A32" s="41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41"/>
      <c r="N32" s="41"/>
      <c r="O32" s="41"/>
      <c r="P32" s="41"/>
      <c r="Q32" s="41"/>
      <c r="R32" s="41"/>
    </row>
    <row r="33" spans="1:18" x14ac:dyDescent="0.2">
      <c r="A33" s="41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41"/>
      <c r="N33" s="41"/>
      <c r="O33" s="41"/>
      <c r="P33" s="41"/>
      <c r="Q33" s="41"/>
      <c r="R33" s="41"/>
    </row>
    <row r="34" spans="1:18" x14ac:dyDescent="0.2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</row>
    <row r="35" spans="1:18" x14ac:dyDescent="0.2"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</row>
    <row r="36" spans="1:18" x14ac:dyDescent="0.2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</row>
    <row r="37" spans="1:18" x14ac:dyDescent="0.2">
      <c r="B37" s="57"/>
      <c r="C37" s="57"/>
      <c r="D37" s="432"/>
      <c r="E37" s="432"/>
      <c r="F37" s="432"/>
      <c r="G37" s="432"/>
      <c r="H37" s="432"/>
      <c r="I37" s="432"/>
      <c r="J37" s="432"/>
      <c r="K37" s="432"/>
      <c r="L37" s="431"/>
      <c r="M37" s="431"/>
      <c r="N37" s="393"/>
      <c r="O37" s="393"/>
      <c r="P37" s="393"/>
      <c r="Q37" s="393"/>
      <c r="R37" s="393"/>
    </row>
    <row r="38" spans="1:18" x14ac:dyDescent="0.2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1:18" x14ac:dyDescent="0.2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</row>
    <row r="40" spans="1:18" x14ac:dyDescent="0.2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</row>
    <row r="41" spans="1:18" x14ac:dyDescent="0.2"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</row>
    <row r="42" spans="1:18" x14ac:dyDescent="0.2"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</row>
    <row r="43" spans="1:18" x14ac:dyDescent="0.2"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</row>
    <row r="44" spans="1:18" x14ac:dyDescent="0.2"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</row>
    <row r="45" spans="1:18" x14ac:dyDescent="0.2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</row>
    <row r="46" spans="1:18" x14ac:dyDescent="0.2"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</row>
    <row r="47" spans="1:18" x14ac:dyDescent="0.2"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</row>
    <row r="48" spans="1:18" x14ac:dyDescent="0.2"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</row>
    <row r="49" spans="2:12" x14ac:dyDescent="0.2"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</row>
    <row r="50" spans="2:12" x14ac:dyDescent="0.2"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</row>
    <row r="51" spans="2:12" x14ac:dyDescent="0.2"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</row>
    <row r="52" spans="2:12" x14ac:dyDescent="0.2"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</row>
    <row r="53" spans="2:12" x14ac:dyDescent="0.2"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</row>
    <row r="54" spans="2:12" x14ac:dyDescent="0.2"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</row>
    <row r="55" spans="2:12" x14ac:dyDescent="0.2"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</row>
    <row r="56" spans="2:12" x14ac:dyDescent="0.2"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</row>
    <row r="57" spans="2:12" x14ac:dyDescent="0.2"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</row>
    <row r="58" spans="2:12" x14ac:dyDescent="0.2"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</row>
    <row r="59" spans="2:12" x14ac:dyDescent="0.2"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</row>
    <row r="60" spans="2:12" x14ac:dyDescent="0.2"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</row>
    <row r="61" spans="2:12" x14ac:dyDescent="0.2"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</row>
    <row r="62" spans="2:12" x14ac:dyDescent="0.2"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</row>
    <row r="63" spans="2:12" x14ac:dyDescent="0.2"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</row>
    <row r="64" spans="2:12" x14ac:dyDescent="0.2"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</row>
    <row r="65" spans="2:12" x14ac:dyDescent="0.2"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</row>
    <row r="66" spans="2:12" x14ac:dyDescent="0.2"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</row>
    <row r="67" spans="2:12" x14ac:dyDescent="0.2"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</row>
    <row r="68" spans="2:12" x14ac:dyDescent="0.2"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</row>
    <row r="69" spans="2:12" x14ac:dyDescent="0.2"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</row>
    <row r="70" spans="2:12" x14ac:dyDescent="0.2"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</row>
    <row r="71" spans="2:12" x14ac:dyDescent="0.2"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</row>
    <row r="72" spans="2:12" x14ac:dyDescent="0.2"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</row>
    <row r="73" spans="2:12" x14ac:dyDescent="0.2"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</row>
    <row r="74" spans="2:12" x14ac:dyDescent="0.2"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</row>
    <row r="75" spans="2:12" x14ac:dyDescent="0.2"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</row>
    <row r="76" spans="2:12" x14ac:dyDescent="0.2"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</row>
    <row r="77" spans="2:12" x14ac:dyDescent="0.2"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</row>
    <row r="78" spans="2:12" x14ac:dyDescent="0.2"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</row>
    <row r="79" spans="2:12" x14ac:dyDescent="0.2"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</row>
    <row r="80" spans="2:12" x14ac:dyDescent="0.2"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</row>
    <row r="81" spans="2:12" x14ac:dyDescent="0.2"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</row>
    <row r="82" spans="2:12" x14ac:dyDescent="0.2"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</row>
    <row r="83" spans="2:12" x14ac:dyDescent="0.2"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</row>
    <row r="84" spans="2:12" x14ac:dyDescent="0.2"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</row>
    <row r="85" spans="2:12" x14ac:dyDescent="0.2"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</row>
    <row r="86" spans="2:12" x14ac:dyDescent="0.2"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</row>
    <row r="87" spans="2:12" x14ac:dyDescent="0.2"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</row>
    <row r="88" spans="2:12" x14ac:dyDescent="0.2"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</row>
    <row r="89" spans="2:12" x14ac:dyDescent="0.2"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</row>
    <row r="90" spans="2:12" x14ac:dyDescent="0.2"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</row>
    <row r="91" spans="2:12" x14ac:dyDescent="0.2"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</row>
    <row r="92" spans="2:12" x14ac:dyDescent="0.2"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</row>
    <row r="93" spans="2:12" x14ac:dyDescent="0.2"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</row>
    <row r="94" spans="2:12" x14ac:dyDescent="0.2"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</row>
    <row r="95" spans="2:12" x14ac:dyDescent="0.2"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</row>
    <row r="96" spans="2:12" x14ac:dyDescent="0.2"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</row>
    <row r="97" spans="2:12" x14ac:dyDescent="0.2"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</row>
    <row r="98" spans="2:12" x14ac:dyDescent="0.2"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</row>
    <row r="99" spans="2:12" x14ac:dyDescent="0.2"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</row>
    <row r="100" spans="2:12" x14ac:dyDescent="0.2"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</row>
    <row r="101" spans="2:12" x14ac:dyDescent="0.2"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</row>
    <row r="102" spans="2:12" x14ac:dyDescent="0.2"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</row>
  </sheetData>
  <mergeCells count="83">
    <mergeCell ref="A3:U3"/>
    <mergeCell ref="A5:U5"/>
    <mergeCell ref="S8:S9"/>
    <mergeCell ref="T8:T9"/>
    <mergeCell ref="U8:U9"/>
    <mergeCell ref="P7:R7"/>
    <mergeCell ref="A8:A9"/>
    <mergeCell ref="B8:B9"/>
    <mergeCell ref="C8:C9"/>
    <mergeCell ref="D8:F9"/>
    <mergeCell ref="G8:R8"/>
    <mergeCell ref="G9:I9"/>
    <mergeCell ref="J9:L9"/>
    <mergeCell ref="M9:O9"/>
    <mergeCell ref="P9:R9"/>
    <mergeCell ref="D10:F10"/>
    <mergeCell ref="G10:I10"/>
    <mergeCell ref="J10:L10"/>
    <mergeCell ref="M10:O10"/>
    <mergeCell ref="P10:R10"/>
    <mergeCell ref="A11:A21"/>
    <mergeCell ref="D11:F11"/>
    <mergeCell ref="G11:I11"/>
    <mergeCell ref="J11:L11"/>
    <mergeCell ref="M11:O11"/>
    <mergeCell ref="D13:F13"/>
    <mergeCell ref="G13:I13"/>
    <mergeCell ref="J13:L13"/>
    <mergeCell ref="M13:O13"/>
    <mergeCell ref="D15:F15"/>
    <mergeCell ref="G15:I15"/>
    <mergeCell ref="J15:L15"/>
    <mergeCell ref="M15:O15"/>
    <mergeCell ref="D17:F17"/>
    <mergeCell ref="G17:I17"/>
    <mergeCell ref="J17:L17"/>
    <mergeCell ref="P11:R11"/>
    <mergeCell ref="D12:F12"/>
    <mergeCell ref="G12:I12"/>
    <mergeCell ref="J12:L12"/>
    <mergeCell ref="M12:O12"/>
    <mergeCell ref="P12:R12"/>
    <mergeCell ref="P13:R13"/>
    <mergeCell ref="D14:F14"/>
    <mergeCell ref="G14:I14"/>
    <mergeCell ref="J14:L14"/>
    <mergeCell ref="M14:O14"/>
    <mergeCell ref="P14:R14"/>
    <mergeCell ref="P15:R15"/>
    <mergeCell ref="D16:F16"/>
    <mergeCell ref="G16:I16"/>
    <mergeCell ref="J16:L16"/>
    <mergeCell ref="M16:O16"/>
    <mergeCell ref="P16:R16"/>
    <mergeCell ref="M17:O17"/>
    <mergeCell ref="P17:R17"/>
    <mergeCell ref="D18:F18"/>
    <mergeCell ref="G18:I18"/>
    <mergeCell ref="J18:L18"/>
    <mergeCell ref="M18:O18"/>
    <mergeCell ref="P18:R18"/>
    <mergeCell ref="D19:F19"/>
    <mergeCell ref="G19:I19"/>
    <mergeCell ref="J19:L19"/>
    <mergeCell ref="M19:O19"/>
    <mergeCell ref="P19:R19"/>
    <mergeCell ref="D20:F20"/>
    <mergeCell ref="G20:I20"/>
    <mergeCell ref="J20:L20"/>
    <mergeCell ref="M20:O20"/>
    <mergeCell ref="P20:R20"/>
    <mergeCell ref="L37:M37"/>
    <mergeCell ref="N37:O37"/>
    <mergeCell ref="P37:R37"/>
    <mergeCell ref="D21:F21"/>
    <mergeCell ref="G21:I21"/>
    <mergeCell ref="J21:L21"/>
    <mergeCell ref="M21:O21"/>
    <mergeCell ref="P21:R21"/>
    <mergeCell ref="D37:E37"/>
    <mergeCell ref="F37:G37"/>
    <mergeCell ref="H37:I37"/>
    <mergeCell ref="J37:K37"/>
  </mergeCells>
  <pageMargins left="0.78740157480314965" right="0.19685039370078741" top="0.78740157480314965" bottom="0.74803149606299213" header="0.31496062992125984" footer="0.31496062992125984"/>
  <pageSetup paperSize="9" orientation="landscape" blackAndWhite="1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7"/>
  <sheetViews>
    <sheetView zoomScale="98" zoomScaleNormal="98" workbookViewId="0">
      <pane xSplit="6" ySplit="8" topLeftCell="G15" activePane="bottomRight" state="frozen"/>
      <selection pane="topRight" activeCell="G1" sqref="G1"/>
      <selection pane="bottomLeft" activeCell="A9" sqref="A9"/>
      <selection pane="bottomRight" activeCell="H25" sqref="H25:J25"/>
    </sheetView>
  </sheetViews>
  <sheetFormatPr defaultRowHeight="12.75" x14ac:dyDescent="0.2"/>
  <cols>
    <col min="1" max="1" width="5.5703125" style="44" customWidth="1"/>
    <col min="2" max="2" width="24.42578125" style="44" customWidth="1"/>
    <col min="3" max="3" width="5.42578125" style="44" customWidth="1"/>
    <col min="4" max="6" width="3.85546875" style="44" customWidth="1"/>
    <col min="7" max="7" width="6" style="44" customWidth="1"/>
    <col min="8" max="10" width="3.7109375" style="44" customWidth="1"/>
    <col min="11" max="19" width="3.28515625" style="44" customWidth="1"/>
    <col min="20" max="16384" width="9.140625" style="44"/>
  </cols>
  <sheetData>
    <row r="1" spans="1:29" x14ac:dyDescent="0.2">
      <c r="A1" s="41"/>
      <c r="B1" s="41"/>
      <c r="C1" s="41"/>
      <c r="D1" s="41"/>
      <c r="E1" s="41"/>
      <c r="F1" s="41"/>
      <c r="G1" s="41"/>
      <c r="H1" s="41"/>
      <c r="I1" s="41"/>
      <c r="T1" s="43" t="s">
        <v>139</v>
      </c>
      <c r="U1" s="43"/>
      <c r="V1" s="43"/>
      <c r="W1" s="43"/>
      <c r="X1" s="43"/>
      <c r="Y1" s="43"/>
      <c r="Z1" s="43"/>
      <c r="AA1" s="43"/>
      <c r="AB1" s="43"/>
      <c r="AC1" s="43"/>
    </row>
    <row r="2" spans="1:29" ht="5.45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29" x14ac:dyDescent="0.2">
      <c r="A3" s="400" t="s">
        <v>140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</row>
    <row r="4" spans="1:29" ht="7.15" customHeight="1" x14ac:dyDescent="0.2">
      <c r="A4" s="41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1"/>
      <c r="O4" s="41"/>
      <c r="P4" s="41"/>
      <c r="Q4" s="465"/>
      <c r="R4" s="465"/>
      <c r="S4" s="465"/>
    </row>
    <row r="5" spans="1:29" ht="15" customHeight="1" x14ac:dyDescent="0.2">
      <c r="A5" s="422" t="s">
        <v>125</v>
      </c>
      <c r="B5" s="422" t="s">
        <v>126</v>
      </c>
      <c r="C5" s="422" t="s">
        <v>109</v>
      </c>
      <c r="D5" s="415" t="s">
        <v>141</v>
      </c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</row>
    <row r="6" spans="1:29" ht="15" customHeight="1" x14ac:dyDescent="0.2">
      <c r="A6" s="466"/>
      <c r="B6" s="466"/>
      <c r="C6" s="466"/>
      <c r="D6" s="415" t="s">
        <v>306</v>
      </c>
      <c r="E6" s="415"/>
      <c r="F6" s="415"/>
      <c r="G6" s="124"/>
      <c r="H6" s="445" t="s">
        <v>307</v>
      </c>
      <c r="I6" s="445"/>
      <c r="J6" s="445"/>
      <c r="K6" s="445"/>
      <c r="L6" s="445"/>
      <c r="M6" s="445"/>
      <c r="N6" s="445"/>
      <c r="O6" s="445"/>
      <c r="P6" s="445"/>
      <c r="Q6" s="445"/>
      <c r="R6" s="445"/>
      <c r="S6" s="414"/>
      <c r="T6" s="464" t="s">
        <v>310</v>
      </c>
      <c r="U6" s="464" t="s">
        <v>308</v>
      </c>
      <c r="V6" s="464" t="s">
        <v>309</v>
      </c>
    </row>
    <row r="7" spans="1:29" ht="131.44999999999999" customHeight="1" x14ac:dyDescent="0.2">
      <c r="A7" s="423"/>
      <c r="B7" s="423"/>
      <c r="C7" s="423"/>
      <c r="D7" s="415"/>
      <c r="E7" s="415"/>
      <c r="F7" s="415"/>
      <c r="G7" s="137" t="s">
        <v>311</v>
      </c>
      <c r="H7" s="445" t="s">
        <v>142</v>
      </c>
      <c r="I7" s="445"/>
      <c r="J7" s="414"/>
      <c r="K7" s="413" t="s">
        <v>143</v>
      </c>
      <c r="L7" s="445"/>
      <c r="M7" s="414"/>
      <c r="N7" s="413" t="s">
        <v>144</v>
      </c>
      <c r="O7" s="445"/>
      <c r="P7" s="414"/>
      <c r="Q7" s="413" t="s">
        <v>145</v>
      </c>
      <c r="R7" s="445"/>
      <c r="S7" s="414"/>
      <c r="T7" s="464"/>
      <c r="U7" s="464"/>
      <c r="V7" s="464"/>
    </row>
    <row r="8" spans="1:29" x14ac:dyDescent="0.2">
      <c r="A8" s="51">
        <v>1</v>
      </c>
      <c r="B8" s="51">
        <v>1</v>
      </c>
      <c r="C8" s="51">
        <v>2</v>
      </c>
      <c r="D8" s="413">
        <v>3</v>
      </c>
      <c r="E8" s="445"/>
      <c r="F8" s="414"/>
      <c r="G8" s="446">
        <v>3.1</v>
      </c>
      <c r="H8" s="447"/>
      <c r="I8" s="447"/>
      <c r="J8" s="448"/>
      <c r="K8" s="421">
        <v>3.2</v>
      </c>
      <c r="L8" s="421"/>
      <c r="M8" s="421"/>
      <c r="N8" s="421">
        <v>3.3</v>
      </c>
      <c r="O8" s="421"/>
      <c r="P8" s="421"/>
      <c r="Q8" s="421">
        <v>3.4</v>
      </c>
      <c r="R8" s="421"/>
      <c r="S8" s="421"/>
      <c r="T8" s="119">
        <v>4</v>
      </c>
      <c r="U8" s="129">
        <v>5</v>
      </c>
      <c r="V8" s="129">
        <v>6</v>
      </c>
    </row>
    <row r="9" spans="1:29" ht="33" customHeight="1" x14ac:dyDescent="0.2">
      <c r="A9" s="458" t="s">
        <v>147</v>
      </c>
      <c r="B9" s="65" t="s">
        <v>148</v>
      </c>
      <c r="C9" s="52"/>
      <c r="D9" s="449"/>
      <c r="E9" s="450"/>
      <c r="F9" s="451"/>
      <c r="G9" s="132"/>
      <c r="H9" s="417"/>
      <c r="I9" s="417"/>
      <c r="J9" s="417"/>
      <c r="K9" s="417" t="s">
        <v>94</v>
      </c>
      <c r="L9" s="417"/>
      <c r="M9" s="417"/>
      <c r="N9" s="417" t="s">
        <v>94</v>
      </c>
      <c r="O9" s="417"/>
      <c r="P9" s="417"/>
      <c r="Q9" s="417" t="s">
        <v>94</v>
      </c>
      <c r="R9" s="417"/>
      <c r="S9" s="417"/>
      <c r="T9" s="121"/>
      <c r="U9" s="130"/>
      <c r="V9" s="130"/>
    </row>
    <row r="10" spans="1:29" ht="33.6" customHeight="1" x14ac:dyDescent="0.2">
      <c r="A10" s="459"/>
      <c r="B10" s="66" t="s">
        <v>149</v>
      </c>
      <c r="C10" s="52">
        <v>1</v>
      </c>
      <c r="D10" s="455">
        <f>SUM(D11:F12)</f>
        <v>1814</v>
      </c>
      <c r="E10" s="456"/>
      <c r="F10" s="457"/>
      <c r="G10" s="133">
        <f t="shared" ref="G10:G23" si="0">H10/$H$47</f>
        <v>0.27155444711574445</v>
      </c>
      <c r="H10" s="455">
        <f>SUM(H11:J12)</f>
        <v>1814</v>
      </c>
      <c r="I10" s="456"/>
      <c r="J10" s="457"/>
      <c r="K10" s="417" t="s">
        <v>94</v>
      </c>
      <c r="L10" s="417"/>
      <c r="M10" s="417"/>
      <c r="N10" s="417" t="s">
        <v>94</v>
      </c>
      <c r="O10" s="417"/>
      <c r="P10" s="417"/>
      <c r="Q10" s="417" t="s">
        <v>94</v>
      </c>
      <c r="R10" s="417"/>
      <c r="S10" s="417"/>
      <c r="T10" s="131">
        <f>SUM(T11:T12)</f>
        <v>0</v>
      </c>
      <c r="U10" s="130" t="s">
        <v>94</v>
      </c>
      <c r="V10" s="138">
        <f>SUM(D10,T10,U10)</f>
        <v>1814</v>
      </c>
    </row>
    <row r="11" spans="1:29" ht="27" customHeight="1" x14ac:dyDescent="0.2">
      <c r="A11" s="459"/>
      <c r="B11" s="67" t="s">
        <v>150</v>
      </c>
      <c r="C11" s="68" t="s">
        <v>151</v>
      </c>
      <c r="D11" s="452">
        <f>SUM(H11:S11)</f>
        <v>1814</v>
      </c>
      <c r="E11" s="453"/>
      <c r="F11" s="454"/>
      <c r="G11" s="133">
        <f t="shared" si="0"/>
        <v>0.27155444711574445</v>
      </c>
      <c r="H11" s="416">
        <f>SUM(декабрь!AL29:AM29)</f>
        <v>1814</v>
      </c>
      <c r="I11" s="416"/>
      <c r="J11" s="416"/>
      <c r="K11" s="417" t="s">
        <v>94</v>
      </c>
      <c r="L11" s="417"/>
      <c r="M11" s="417"/>
      <c r="N11" s="417" t="s">
        <v>94</v>
      </c>
      <c r="O11" s="417"/>
      <c r="P11" s="417"/>
      <c r="Q11" s="417" t="s">
        <v>94</v>
      </c>
      <c r="R11" s="417"/>
      <c r="S11" s="417"/>
      <c r="T11" s="121">
        <f>декабрь!BB29</f>
        <v>0</v>
      </c>
      <c r="U11" s="130" t="s">
        <v>94</v>
      </c>
      <c r="V11" s="138">
        <f t="shared" ref="V11:V42" si="1">SUM(D11,T11,U11)</f>
        <v>1814</v>
      </c>
    </row>
    <row r="12" spans="1:29" ht="27" customHeight="1" x14ac:dyDescent="0.2">
      <c r="A12" s="459"/>
      <c r="B12" s="67" t="s">
        <v>152</v>
      </c>
      <c r="C12" s="68" t="s">
        <v>153</v>
      </c>
      <c r="D12" s="452">
        <f>SUM(H12:S12)</f>
        <v>0</v>
      </c>
      <c r="E12" s="453"/>
      <c r="F12" s="454"/>
      <c r="G12" s="133">
        <f t="shared" si="0"/>
        <v>0</v>
      </c>
      <c r="H12" s="416">
        <f>декабрь!AN29</f>
        <v>0</v>
      </c>
      <c r="I12" s="416"/>
      <c r="J12" s="416"/>
      <c r="K12" s="417" t="s">
        <v>94</v>
      </c>
      <c r="L12" s="417"/>
      <c r="M12" s="417"/>
      <c r="N12" s="417" t="s">
        <v>94</v>
      </c>
      <c r="O12" s="417"/>
      <c r="P12" s="417"/>
      <c r="Q12" s="417" t="s">
        <v>94</v>
      </c>
      <c r="R12" s="417"/>
      <c r="S12" s="417"/>
      <c r="T12" s="121" t="s">
        <v>94</v>
      </c>
      <c r="U12" s="130" t="s">
        <v>94</v>
      </c>
      <c r="V12" s="138">
        <f t="shared" si="1"/>
        <v>0</v>
      </c>
    </row>
    <row r="13" spans="1:29" ht="27" customHeight="1" x14ac:dyDescent="0.2">
      <c r="A13" s="459"/>
      <c r="B13" s="66" t="s">
        <v>154</v>
      </c>
      <c r="C13" s="68" t="s">
        <v>155</v>
      </c>
      <c r="D13" s="452">
        <f>SUM(H13:S13)</f>
        <v>0</v>
      </c>
      <c r="E13" s="453"/>
      <c r="F13" s="454"/>
      <c r="G13" s="133">
        <f t="shared" si="0"/>
        <v>0</v>
      </c>
      <c r="H13" s="416">
        <f>декабрь!AO29</f>
        <v>0</v>
      </c>
      <c r="I13" s="416"/>
      <c r="J13" s="416"/>
      <c r="K13" s="417" t="s">
        <v>94</v>
      </c>
      <c r="L13" s="417"/>
      <c r="M13" s="417"/>
      <c r="N13" s="417" t="s">
        <v>94</v>
      </c>
      <c r="O13" s="417"/>
      <c r="P13" s="417"/>
      <c r="Q13" s="417" t="s">
        <v>94</v>
      </c>
      <c r="R13" s="417"/>
      <c r="S13" s="417"/>
      <c r="T13" s="121"/>
      <c r="U13" s="130"/>
      <c r="V13" s="138">
        <f t="shared" si="1"/>
        <v>0</v>
      </c>
    </row>
    <row r="14" spans="1:29" ht="27" customHeight="1" x14ac:dyDescent="0.2">
      <c r="A14" s="459"/>
      <c r="B14" s="66" t="s">
        <v>156</v>
      </c>
      <c r="C14" s="68" t="s">
        <v>157</v>
      </c>
      <c r="D14" s="452">
        <f>SUM(H14:S14)</f>
        <v>0</v>
      </c>
      <c r="E14" s="453"/>
      <c r="F14" s="454"/>
      <c r="G14" s="133">
        <f t="shared" si="0"/>
        <v>0</v>
      </c>
      <c r="H14" s="416">
        <f>декабрь!AP29</f>
        <v>0</v>
      </c>
      <c r="I14" s="416"/>
      <c r="J14" s="416"/>
      <c r="K14" s="417" t="s">
        <v>94</v>
      </c>
      <c r="L14" s="417"/>
      <c r="M14" s="417"/>
      <c r="N14" s="417" t="s">
        <v>94</v>
      </c>
      <c r="O14" s="417"/>
      <c r="P14" s="417"/>
      <c r="Q14" s="417" t="s">
        <v>94</v>
      </c>
      <c r="R14" s="417"/>
      <c r="S14" s="417"/>
      <c r="T14" s="120">
        <f>декабрь!BA28</f>
        <v>0</v>
      </c>
      <c r="U14" s="130"/>
      <c r="V14" s="138">
        <f t="shared" si="1"/>
        <v>0</v>
      </c>
    </row>
    <row r="15" spans="1:29" ht="27" customHeight="1" x14ac:dyDescent="0.2">
      <c r="A15" s="459"/>
      <c r="B15" s="67" t="s">
        <v>158</v>
      </c>
      <c r="C15" s="68" t="s">
        <v>159</v>
      </c>
      <c r="D15" s="452">
        <f>SUM(H15:S15)</f>
        <v>0</v>
      </c>
      <c r="E15" s="453"/>
      <c r="F15" s="454"/>
      <c r="G15" s="133">
        <f t="shared" si="0"/>
        <v>0</v>
      </c>
      <c r="H15" s="417"/>
      <c r="I15" s="417"/>
      <c r="J15" s="417"/>
      <c r="K15" s="417" t="s">
        <v>94</v>
      </c>
      <c r="L15" s="417"/>
      <c r="M15" s="417"/>
      <c r="N15" s="417" t="s">
        <v>94</v>
      </c>
      <c r="O15" s="417"/>
      <c r="P15" s="417"/>
      <c r="Q15" s="417" t="s">
        <v>94</v>
      </c>
      <c r="R15" s="417"/>
      <c r="S15" s="417"/>
      <c r="T15" s="121"/>
      <c r="U15" s="130"/>
      <c r="V15" s="138">
        <f t="shared" si="1"/>
        <v>0</v>
      </c>
    </row>
    <row r="16" spans="1:29" ht="41.45" customHeight="1" x14ac:dyDescent="0.2">
      <c r="A16" s="459"/>
      <c r="B16" s="66" t="s">
        <v>160</v>
      </c>
      <c r="C16" s="68" t="s">
        <v>161</v>
      </c>
      <c r="D16" s="455">
        <f>SUM(D17:F18)</f>
        <v>3963.8900000000003</v>
      </c>
      <c r="E16" s="456"/>
      <c r="F16" s="457"/>
      <c r="G16" s="133">
        <f t="shared" si="0"/>
        <v>0.5933913767241612</v>
      </c>
      <c r="H16" s="420">
        <f>SUM(H17:J18)</f>
        <v>3963.8900000000003</v>
      </c>
      <c r="I16" s="420"/>
      <c r="J16" s="420"/>
      <c r="K16" s="417" t="s">
        <v>94</v>
      </c>
      <c r="L16" s="417"/>
      <c r="M16" s="417"/>
      <c r="N16" s="417" t="s">
        <v>94</v>
      </c>
      <c r="O16" s="417"/>
      <c r="P16" s="417"/>
      <c r="Q16" s="417" t="s">
        <v>94</v>
      </c>
      <c r="R16" s="417"/>
      <c r="S16" s="417"/>
      <c r="T16" s="122">
        <f>SUM(T17:T18)</f>
        <v>1500</v>
      </c>
      <c r="U16" s="130"/>
      <c r="V16" s="138">
        <f t="shared" si="1"/>
        <v>5463.89</v>
      </c>
    </row>
    <row r="17" spans="1:22" ht="27" customHeight="1" x14ac:dyDescent="0.2">
      <c r="A17" s="459"/>
      <c r="B17" s="67" t="s">
        <v>162</v>
      </c>
      <c r="C17" s="68" t="s">
        <v>146</v>
      </c>
      <c r="D17" s="452">
        <f t="shared" ref="D17:D24" si="2">SUM(H17:S17)</f>
        <v>3963.8900000000003</v>
      </c>
      <c r="E17" s="453"/>
      <c r="F17" s="454"/>
      <c r="G17" s="133">
        <f t="shared" si="0"/>
        <v>0.5933913767241612</v>
      </c>
      <c r="H17" s="416">
        <f>декабрь!AQ29</f>
        <v>3963.8900000000003</v>
      </c>
      <c r="I17" s="416"/>
      <c r="J17" s="416"/>
      <c r="K17" s="417" t="s">
        <v>94</v>
      </c>
      <c r="L17" s="417"/>
      <c r="M17" s="417"/>
      <c r="N17" s="417" t="s">
        <v>94</v>
      </c>
      <c r="O17" s="417"/>
      <c r="P17" s="417"/>
      <c r="Q17" s="417" t="s">
        <v>94</v>
      </c>
      <c r="R17" s="417"/>
      <c r="S17" s="417"/>
      <c r="T17" s="120">
        <f>декабрь!BC29</f>
        <v>1500</v>
      </c>
      <c r="U17" s="130"/>
      <c r="V17" s="138">
        <f t="shared" si="1"/>
        <v>5463.89</v>
      </c>
    </row>
    <row r="18" spans="1:22" ht="27" customHeight="1" x14ac:dyDescent="0.2">
      <c r="A18" s="459"/>
      <c r="B18" s="67" t="s">
        <v>163</v>
      </c>
      <c r="C18" s="68" t="s">
        <v>164</v>
      </c>
      <c r="D18" s="452">
        <f t="shared" si="2"/>
        <v>0</v>
      </c>
      <c r="E18" s="453"/>
      <c r="F18" s="454"/>
      <c r="G18" s="133">
        <f t="shared" si="0"/>
        <v>0</v>
      </c>
      <c r="H18" s="416">
        <f>декабрь!AR29</f>
        <v>0</v>
      </c>
      <c r="I18" s="416"/>
      <c r="J18" s="416"/>
      <c r="K18" s="417" t="s">
        <v>94</v>
      </c>
      <c r="L18" s="417"/>
      <c r="M18" s="417"/>
      <c r="N18" s="417" t="s">
        <v>94</v>
      </c>
      <c r="O18" s="417"/>
      <c r="P18" s="417"/>
      <c r="Q18" s="417" t="s">
        <v>94</v>
      </c>
      <c r="R18" s="417"/>
      <c r="S18" s="417"/>
      <c r="T18" s="120">
        <f>декабрь!BD29</f>
        <v>0</v>
      </c>
      <c r="U18" s="130"/>
      <c r="V18" s="138">
        <f t="shared" si="1"/>
        <v>0</v>
      </c>
    </row>
    <row r="19" spans="1:22" ht="27" customHeight="1" x14ac:dyDescent="0.2">
      <c r="A19" s="459"/>
      <c r="B19" s="66" t="s">
        <v>165</v>
      </c>
      <c r="C19" s="68" t="s">
        <v>166</v>
      </c>
      <c r="D19" s="452">
        <f t="shared" si="2"/>
        <v>176.14</v>
      </c>
      <c r="E19" s="453"/>
      <c r="F19" s="454"/>
      <c r="G19" s="133">
        <f t="shared" si="0"/>
        <v>2.6368026634491303E-2</v>
      </c>
      <c r="H19" s="416">
        <f>декабрь!AS29</f>
        <v>176.14</v>
      </c>
      <c r="I19" s="416"/>
      <c r="J19" s="416"/>
      <c r="K19" s="417" t="s">
        <v>94</v>
      </c>
      <c r="L19" s="417"/>
      <c r="M19" s="417"/>
      <c r="N19" s="417" t="s">
        <v>94</v>
      </c>
      <c r="O19" s="417"/>
      <c r="P19" s="417"/>
      <c r="Q19" s="417" t="s">
        <v>94</v>
      </c>
      <c r="R19" s="417"/>
      <c r="S19" s="417"/>
      <c r="T19" s="121"/>
      <c r="U19" s="130"/>
      <c r="V19" s="138">
        <f t="shared" si="1"/>
        <v>176.14</v>
      </c>
    </row>
    <row r="20" spans="1:22" ht="27" customHeight="1" x14ac:dyDescent="0.2">
      <c r="A20" s="459"/>
      <c r="B20" s="67" t="s">
        <v>167</v>
      </c>
      <c r="C20" s="68" t="s">
        <v>133</v>
      </c>
      <c r="D20" s="452">
        <f t="shared" si="2"/>
        <v>0</v>
      </c>
      <c r="E20" s="453"/>
      <c r="F20" s="454"/>
      <c r="G20" s="133">
        <f t="shared" si="0"/>
        <v>0</v>
      </c>
      <c r="H20" s="417"/>
      <c r="I20" s="417"/>
      <c r="J20" s="417"/>
      <c r="K20" s="417" t="s">
        <v>94</v>
      </c>
      <c r="L20" s="417"/>
      <c r="M20" s="417"/>
      <c r="N20" s="417" t="s">
        <v>94</v>
      </c>
      <c r="O20" s="417"/>
      <c r="P20" s="417"/>
      <c r="Q20" s="417" t="s">
        <v>94</v>
      </c>
      <c r="R20" s="417"/>
      <c r="S20" s="417"/>
      <c r="T20" s="121"/>
      <c r="U20" s="130"/>
      <c r="V20" s="138">
        <f t="shared" si="1"/>
        <v>0</v>
      </c>
    </row>
    <row r="21" spans="1:22" ht="27" customHeight="1" x14ac:dyDescent="0.2">
      <c r="A21" s="459"/>
      <c r="B21" s="66" t="s">
        <v>168</v>
      </c>
      <c r="C21" s="68" t="s">
        <v>169</v>
      </c>
      <c r="D21" s="452">
        <f t="shared" si="2"/>
        <v>0</v>
      </c>
      <c r="E21" s="453"/>
      <c r="F21" s="454"/>
      <c r="G21" s="133">
        <f t="shared" si="0"/>
        <v>0</v>
      </c>
      <c r="H21" s="417"/>
      <c r="I21" s="417"/>
      <c r="J21" s="417"/>
      <c r="K21" s="417" t="s">
        <v>94</v>
      </c>
      <c r="L21" s="417"/>
      <c r="M21" s="417"/>
      <c r="N21" s="417" t="s">
        <v>94</v>
      </c>
      <c r="O21" s="417"/>
      <c r="P21" s="417"/>
      <c r="Q21" s="417" t="s">
        <v>94</v>
      </c>
      <c r="R21" s="417"/>
      <c r="S21" s="417"/>
      <c r="T21" s="121" t="s">
        <v>94</v>
      </c>
      <c r="U21" s="130" t="s">
        <v>94</v>
      </c>
      <c r="V21" s="138">
        <f t="shared" si="1"/>
        <v>0</v>
      </c>
    </row>
    <row r="22" spans="1:22" ht="27" customHeight="1" x14ac:dyDescent="0.2">
      <c r="A22" s="459"/>
      <c r="B22" s="67" t="s">
        <v>170</v>
      </c>
      <c r="C22" s="68" t="s">
        <v>171</v>
      </c>
      <c r="D22" s="452">
        <f t="shared" si="2"/>
        <v>0</v>
      </c>
      <c r="E22" s="453"/>
      <c r="F22" s="454"/>
      <c r="G22" s="133">
        <f t="shared" si="0"/>
        <v>0</v>
      </c>
      <c r="H22" s="417"/>
      <c r="I22" s="417"/>
      <c r="J22" s="417"/>
      <c r="K22" s="417" t="s">
        <v>94</v>
      </c>
      <c r="L22" s="417"/>
      <c r="M22" s="417"/>
      <c r="N22" s="417" t="s">
        <v>94</v>
      </c>
      <c r="O22" s="417"/>
      <c r="P22" s="417"/>
      <c r="Q22" s="417" t="s">
        <v>94</v>
      </c>
      <c r="R22" s="417"/>
      <c r="S22" s="417"/>
      <c r="T22" s="121" t="s">
        <v>94</v>
      </c>
      <c r="U22" s="130" t="s">
        <v>94</v>
      </c>
      <c r="V22" s="138">
        <f t="shared" si="1"/>
        <v>0</v>
      </c>
    </row>
    <row r="23" spans="1:22" ht="27" hidden="1" customHeight="1" x14ac:dyDescent="0.2">
      <c r="A23" s="459"/>
      <c r="B23" s="52"/>
      <c r="C23" s="68" t="s">
        <v>172</v>
      </c>
      <c r="D23" s="452">
        <f t="shared" si="2"/>
        <v>0</v>
      </c>
      <c r="E23" s="453"/>
      <c r="F23" s="454"/>
      <c r="G23" s="133">
        <f t="shared" si="0"/>
        <v>0</v>
      </c>
      <c r="H23" s="449"/>
      <c r="I23" s="450"/>
      <c r="J23" s="451"/>
      <c r="K23" s="449" t="s">
        <v>94</v>
      </c>
      <c r="L23" s="450"/>
      <c r="M23" s="451"/>
      <c r="N23" s="449" t="s">
        <v>94</v>
      </c>
      <c r="O23" s="450"/>
      <c r="P23" s="451"/>
      <c r="Q23" s="449" t="s">
        <v>94</v>
      </c>
      <c r="R23" s="450"/>
      <c r="S23" s="451"/>
      <c r="T23" s="121" t="s">
        <v>94</v>
      </c>
      <c r="U23" s="130" t="s">
        <v>94</v>
      </c>
      <c r="V23" s="138">
        <f t="shared" si="1"/>
        <v>0</v>
      </c>
    </row>
    <row r="24" spans="1:22" ht="27" customHeight="1" x14ac:dyDescent="0.2">
      <c r="A24" s="459"/>
      <c r="B24" s="66" t="s">
        <v>173</v>
      </c>
      <c r="C24" s="68" t="s">
        <v>174</v>
      </c>
      <c r="D24" s="452">
        <f t="shared" si="2"/>
        <v>0</v>
      </c>
      <c r="E24" s="453"/>
      <c r="F24" s="454"/>
      <c r="G24" s="133"/>
      <c r="H24" s="417">
        <f>декабрь!AU29</f>
        <v>0</v>
      </c>
      <c r="I24" s="417"/>
      <c r="J24" s="417"/>
      <c r="K24" s="417" t="s">
        <v>94</v>
      </c>
      <c r="L24" s="417"/>
      <c r="M24" s="417"/>
      <c r="N24" s="417" t="s">
        <v>94</v>
      </c>
      <c r="O24" s="417"/>
      <c r="P24" s="417"/>
      <c r="Q24" s="417" t="s">
        <v>94</v>
      </c>
      <c r="R24" s="417"/>
      <c r="S24" s="417"/>
      <c r="T24" s="121" t="s">
        <v>94</v>
      </c>
      <c r="U24" s="130" t="s">
        <v>94</v>
      </c>
      <c r="V24" s="138">
        <f t="shared" si="1"/>
        <v>0</v>
      </c>
    </row>
    <row r="25" spans="1:22" ht="33.6" customHeight="1" x14ac:dyDescent="0.2">
      <c r="A25" s="460"/>
      <c r="B25" s="65" t="s">
        <v>175</v>
      </c>
      <c r="C25" s="52"/>
      <c r="D25" s="455"/>
      <c r="E25" s="456"/>
      <c r="F25" s="457"/>
      <c r="G25" s="133">
        <f>SUM(G26,G27,G28,G36,G37,G40,G41,G42)</f>
        <v>0.10868614952560304</v>
      </c>
      <c r="H25" s="417"/>
      <c r="I25" s="417"/>
      <c r="J25" s="417"/>
      <c r="K25" s="417" t="s">
        <v>94</v>
      </c>
      <c r="L25" s="417"/>
      <c r="M25" s="417"/>
      <c r="N25" s="417" t="s">
        <v>94</v>
      </c>
      <c r="O25" s="417"/>
      <c r="P25" s="417"/>
      <c r="Q25" s="417" t="s">
        <v>94</v>
      </c>
      <c r="R25" s="417"/>
      <c r="S25" s="417"/>
      <c r="T25" s="121" t="s">
        <v>94</v>
      </c>
      <c r="U25" s="130" t="s">
        <v>94</v>
      </c>
      <c r="V25" s="138">
        <f t="shared" si="1"/>
        <v>0</v>
      </c>
    </row>
    <row r="26" spans="1:22" ht="62.45" customHeight="1" x14ac:dyDescent="0.2">
      <c r="A26" s="458" t="s">
        <v>147</v>
      </c>
      <c r="B26" s="66" t="s">
        <v>176</v>
      </c>
      <c r="C26" s="52">
        <v>8</v>
      </c>
      <c r="D26" s="455">
        <f>SUM(H26:P26)</f>
        <v>522</v>
      </c>
      <c r="E26" s="456"/>
      <c r="F26" s="457"/>
      <c r="G26" s="133">
        <f t="shared" ref="G26:G36" si="3">H26/$H$47</f>
        <v>7.8143010691520728E-2</v>
      </c>
      <c r="H26" s="416">
        <f>декабрь!AT29</f>
        <v>522</v>
      </c>
      <c r="I26" s="416"/>
      <c r="J26" s="416"/>
      <c r="K26" s="417" t="s">
        <v>94</v>
      </c>
      <c r="L26" s="417"/>
      <c r="M26" s="417"/>
      <c r="N26" s="417" t="s">
        <v>94</v>
      </c>
      <c r="O26" s="417"/>
      <c r="P26" s="417"/>
      <c r="Q26" s="417" t="s">
        <v>94</v>
      </c>
      <c r="R26" s="417"/>
      <c r="S26" s="417"/>
      <c r="T26" s="121" t="s">
        <v>94</v>
      </c>
      <c r="U26" s="130" t="s">
        <v>94</v>
      </c>
      <c r="V26" s="138">
        <f t="shared" si="1"/>
        <v>522</v>
      </c>
    </row>
    <row r="27" spans="1:22" ht="27" customHeight="1" x14ac:dyDescent="0.2">
      <c r="A27" s="459"/>
      <c r="B27" s="66" t="s">
        <v>177</v>
      </c>
      <c r="C27" s="52">
        <v>9</v>
      </c>
      <c r="D27" s="455">
        <f>SUM(H27:P27)</f>
        <v>0</v>
      </c>
      <c r="E27" s="456"/>
      <c r="F27" s="457"/>
      <c r="G27" s="133">
        <f t="shared" si="3"/>
        <v>0</v>
      </c>
      <c r="H27" s="417"/>
      <c r="I27" s="417"/>
      <c r="J27" s="417"/>
      <c r="K27" s="417" t="s">
        <v>94</v>
      </c>
      <c r="L27" s="417"/>
      <c r="M27" s="417"/>
      <c r="N27" s="417" t="s">
        <v>94</v>
      </c>
      <c r="O27" s="417"/>
      <c r="P27" s="417"/>
      <c r="Q27" s="417" t="s">
        <v>94</v>
      </c>
      <c r="R27" s="417"/>
      <c r="S27" s="417"/>
      <c r="T27" s="121" t="s">
        <v>94</v>
      </c>
      <c r="U27" s="130" t="s">
        <v>94</v>
      </c>
      <c r="V27" s="138">
        <f t="shared" si="1"/>
        <v>0</v>
      </c>
    </row>
    <row r="28" spans="1:22" ht="27" customHeight="1" x14ac:dyDescent="0.2">
      <c r="A28" s="459"/>
      <c r="B28" s="66" t="s">
        <v>178</v>
      </c>
      <c r="C28" s="52">
        <v>10</v>
      </c>
      <c r="D28" s="455">
        <f>SUM(D29:F35)</f>
        <v>204.02999999999997</v>
      </c>
      <c r="E28" s="456"/>
      <c r="F28" s="457"/>
      <c r="G28" s="133">
        <f t="shared" si="3"/>
        <v>3.0543138834082321E-2</v>
      </c>
      <c r="H28" s="420">
        <f>SUM(H29:J35)</f>
        <v>204.02999999999997</v>
      </c>
      <c r="I28" s="420"/>
      <c r="J28" s="420"/>
      <c r="K28" s="417" t="s">
        <v>94</v>
      </c>
      <c r="L28" s="417"/>
      <c r="M28" s="417"/>
      <c r="N28" s="417" t="s">
        <v>94</v>
      </c>
      <c r="O28" s="417"/>
      <c r="P28" s="417"/>
      <c r="Q28" s="417" t="s">
        <v>94</v>
      </c>
      <c r="R28" s="417"/>
      <c r="S28" s="417"/>
      <c r="T28" s="123">
        <f>SUM(T29:T35)</f>
        <v>0</v>
      </c>
      <c r="U28" s="123">
        <f>SUM(U29:U35)</f>
        <v>0</v>
      </c>
      <c r="V28" s="138">
        <f t="shared" si="1"/>
        <v>204.02999999999997</v>
      </c>
    </row>
    <row r="29" spans="1:22" ht="27" customHeight="1" x14ac:dyDescent="0.2">
      <c r="A29" s="459"/>
      <c r="B29" s="67" t="s">
        <v>246</v>
      </c>
      <c r="C29" s="68" t="s">
        <v>179</v>
      </c>
      <c r="D29" s="452">
        <f>SUM(H29:P29)</f>
        <v>204.02999999999997</v>
      </c>
      <c r="E29" s="453"/>
      <c r="F29" s="454"/>
      <c r="G29" s="133">
        <f t="shared" si="3"/>
        <v>3.0543138834082321E-2</v>
      </c>
      <c r="H29" s="416">
        <f>декабрь!AV29</f>
        <v>204.02999999999997</v>
      </c>
      <c r="I29" s="416"/>
      <c r="J29" s="416"/>
      <c r="K29" s="417" t="s">
        <v>94</v>
      </c>
      <c r="L29" s="417"/>
      <c r="M29" s="417"/>
      <c r="N29" s="417" t="s">
        <v>94</v>
      </c>
      <c r="O29" s="417"/>
      <c r="P29" s="417"/>
      <c r="Q29" s="417" t="s">
        <v>94</v>
      </c>
      <c r="R29" s="417"/>
      <c r="S29" s="417"/>
      <c r="T29" s="121"/>
      <c r="U29" s="130"/>
      <c r="V29" s="138">
        <f t="shared" si="1"/>
        <v>204.02999999999997</v>
      </c>
    </row>
    <row r="30" spans="1:22" ht="27" customHeight="1" x14ac:dyDescent="0.2">
      <c r="A30" s="459"/>
      <c r="B30" s="67" t="s">
        <v>247</v>
      </c>
      <c r="C30" s="68" t="s">
        <v>180</v>
      </c>
      <c r="D30" s="452">
        <f t="shared" ref="D30:D35" si="4">SUM(H30:P30)</f>
        <v>0</v>
      </c>
      <c r="E30" s="453"/>
      <c r="F30" s="454"/>
      <c r="G30" s="133">
        <f t="shared" si="3"/>
        <v>0</v>
      </c>
      <c r="H30" s="417"/>
      <c r="I30" s="417"/>
      <c r="J30" s="417"/>
      <c r="K30" s="417" t="s">
        <v>94</v>
      </c>
      <c r="L30" s="417"/>
      <c r="M30" s="417"/>
      <c r="N30" s="417" t="s">
        <v>94</v>
      </c>
      <c r="O30" s="417"/>
      <c r="P30" s="417"/>
      <c r="Q30" s="417" t="s">
        <v>94</v>
      </c>
      <c r="R30" s="417"/>
      <c r="S30" s="417"/>
      <c r="T30" s="121"/>
      <c r="U30" s="130"/>
      <c r="V30" s="138">
        <f t="shared" si="1"/>
        <v>0</v>
      </c>
    </row>
    <row r="31" spans="1:22" ht="27" customHeight="1" x14ac:dyDescent="0.2">
      <c r="A31" s="459"/>
      <c r="B31" s="67" t="s">
        <v>248</v>
      </c>
      <c r="C31" s="68" t="s">
        <v>181</v>
      </c>
      <c r="D31" s="452">
        <f t="shared" si="4"/>
        <v>0</v>
      </c>
      <c r="E31" s="453"/>
      <c r="F31" s="454"/>
      <c r="G31" s="133">
        <f t="shared" si="3"/>
        <v>0</v>
      </c>
      <c r="H31" s="417"/>
      <c r="I31" s="417"/>
      <c r="J31" s="417"/>
      <c r="K31" s="417" t="s">
        <v>94</v>
      </c>
      <c r="L31" s="417"/>
      <c r="M31" s="417"/>
      <c r="N31" s="417" t="s">
        <v>94</v>
      </c>
      <c r="O31" s="417"/>
      <c r="P31" s="417"/>
      <c r="Q31" s="417" t="s">
        <v>94</v>
      </c>
      <c r="R31" s="417"/>
      <c r="S31" s="417"/>
      <c r="T31" s="121"/>
      <c r="U31" s="130"/>
      <c r="V31" s="138">
        <f t="shared" si="1"/>
        <v>0</v>
      </c>
    </row>
    <row r="32" spans="1:22" ht="32.450000000000003" hidden="1" customHeight="1" x14ac:dyDescent="0.2">
      <c r="A32" s="459"/>
      <c r="B32" s="67"/>
      <c r="C32" s="68" t="s">
        <v>182</v>
      </c>
      <c r="D32" s="452">
        <f t="shared" si="4"/>
        <v>0</v>
      </c>
      <c r="E32" s="453"/>
      <c r="F32" s="454"/>
      <c r="G32" s="133">
        <f t="shared" si="3"/>
        <v>0</v>
      </c>
      <c r="H32" s="417"/>
      <c r="I32" s="417"/>
      <c r="J32" s="417"/>
      <c r="K32" s="417" t="s">
        <v>94</v>
      </c>
      <c r="L32" s="417"/>
      <c r="M32" s="417"/>
      <c r="N32" s="417" t="s">
        <v>94</v>
      </c>
      <c r="O32" s="417"/>
      <c r="P32" s="417"/>
      <c r="Q32" s="417" t="s">
        <v>94</v>
      </c>
      <c r="R32" s="417"/>
      <c r="S32" s="417"/>
      <c r="T32" s="121"/>
      <c r="U32" s="130"/>
      <c r="V32" s="138">
        <f t="shared" si="1"/>
        <v>0</v>
      </c>
    </row>
    <row r="33" spans="1:23" ht="27" hidden="1" customHeight="1" x14ac:dyDescent="0.2">
      <c r="A33" s="459"/>
      <c r="B33" s="67"/>
      <c r="C33" s="68" t="s">
        <v>183</v>
      </c>
      <c r="D33" s="452">
        <f t="shared" si="4"/>
        <v>0</v>
      </c>
      <c r="E33" s="453"/>
      <c r="F33" s="454"/>
      <c r="G33" s="133">
        <f t="shared" si="3"/>
        <v>0</v>
      </c>
      <c r="H33" s="417"/>
      <c r="I33" s="417"/>
      <c r="J33" s="417"/>
      <c r="K33" s="417" t="s">
        <v>94</v>
      </c>
      <c r="L33" s="417"/>
      <c r="M33" s="417"/>
      <c r="N33" s="417" t="s">
        <v>94</v>
      </c>
      <c r="O33" s="417"/>
      <c r="P33" s="417"/>
      <c r="Q33" s="417" t="s">
        <v>94</v>
      </c>
      <c r="R33" s="417"/>
      <c r="S33" s="417"/>
      <c r="T33" s="121"/>
      <c r="U33" s="130"/>
      <c r="V33" s="138">
        <f t="shared" si="1"/>
        <v>0</v>
      </c>
    </row>
    <row r="34" spans="1:23" ht="27" hidden="1" customHeight="1" x14ac:dyDescent="0.2">
      <c r="A34" s="459"/>
      <c r="B34" s="67"/>
      <c r="C34" s="68" t="s">
        <v>184</v>
      </c>
      <c r="D34" s="452">
        <f t="shared" si="4"/>
        <v>0</v>
      </c>
      <c r="E34" s="453"/>
      <c r="F34" s="454"/>
      <c r="G34" s="133">
        <f t="shared" si="3"/>
        <v>0</v>
      </c>
      <c r="H34" s="417"/>
      <c r="I34" s="417"/>
      <c r="J34" s="417"/>
      <c r="K34" s="417" t="s">
        <v>94</v>
      </c>
      <c r="L34" s="417"/>
      <c r="M34" s="417"/>
      <c r="N34" s="417" t="s">
        <v>94</v>
      </c>
      <c r="O34" s="417"/>
      <c r="P34" s="417"/>
      <c r="Q34" s="417" t="s">
        <v>94</v>
      </c>
      <c r="R34" s="417"/>
      <c r="S34" s="417"/>
      <c r="T34" s="121"/>
      <c r="U34" s="130"/>
      <c r="V34" s="138">
        <f t="shared" si="1"/>
        <v>0</v>
      </c>
    </row>
    <row r="35" spans="1:23" ht="27" hidden="1" customHeight="1" x14ac:dyDescent="0.2">
      <c r="A35" s="459"/>
      <c r="B35" s="67"/>
      <c r="C35" s="68" t="s">
        <v>185</v>
      </c>
      <c r="D35" s="452">
        <f t="shared" si="4"/>
        <v>0</v>
      </c>
      <c r="E35" s="453"/>
      <c r="F35" s="454"/>
      <c r="G35" s="133">
        <f t="shared" si="3"/>
        <v>0</v>
      </c>
      <c r="H35" s="417"/>
      <c r="I35" s="417"/>
      <c r="J35" s="417"/>
      <c r="K35" s="417" t="s">
        <v>94</v>
      </c>
      <c r="L35" s="417"/>
      <c r="M35" s="417"/>
      <c r="N35" s="417" t="s">
        <v>94</v>
      </c>
      <c r="O35" s="417"/>
      <c r="P35" s="417"/>
      <c r="Q35" s="417" t="s">
        <v>94</v>
      </c>
      <c r="R35" s="417"/>
      <c r="S35" s="417"/>
      <c r="T35" s="121"/>
      <c r="U35" s="130"/>
      <c r="V35" s="138">
        <f t="shared" si="1"/>
        <v>0</v>
      </c>
    </row>
    <row r="36" spans="1:23" ht="27" customHeight="1" x14ac:dyDescent="0.2">
      <c r="A36" s="459"/>
      <c r="B36" s="66" t="s">
        <v>186</v>
      </c>
      <c r="C36" s="68" t="s">
        <v>187</v>
      </c>
      <c r="D36" s="455">
        <f>SUM(H36:P36)</f>
        <v>0</v>
      </c>
      <c r="E36" s="456"/>
      <c r="F36" s="457"/>
      <c r="G36" s="133">
        <f t="shared" si="3"/>
        <v>0</v>
      </c>
      <c r="H36" s="417"/>
      <c r="I36" s="417"/>
      <c r="J36" s="417"/>
      <c r="K36" s="417" t="s">
        <v>94</v>
      </c>
      <c r="L36" s="417"/>
      <c r="M36" s="417"/>
      <c r="N36" s="417" t="s">
        <v>94</v>
      </c>
      <c r="O36" s="417"/>
      <c r="P36" s="417"/>
      <c r="Q36" s="417" t="s">
        <v>94</v>
      </c>
      <c r="R36" s="417"/>
      <c r="S36" s="417"/>
      <c r="T36" s="121" t="s">
        <v>94</v>
      </c>
      <c r="U36" s="130" t="s">
        <v>94</v>
      </c>
      <c r="V36" s="138">
        <f t="shared" si="1"/>
        <v>0</v>
      </c>
    </row>
    <row r="37" spans="1:23" ht="27" customHeight="1" x14ac:dyDescent="0.2">
      <c r="A37" s="459"/>
      <c r="B37" s="66" t="s">
        <v>188</v>
      </c>
      <c r="C37" s="68" t="s">
        <v>189</v>
      </c>
      <c r="D37" s="455">
        <f>SUM(D38:F39)</f>
        <v>0</v>
      </c>
      <c r="E37" s="456"/>
      <c r="F37" s="457"/>
      <c r="G37" s="133"/>
      <c r="H37" s="461" t="s">
        <v>94</v>
      </c>
      <c r="I37" s="462"/>
      <c r="J37" s="463"/>
      <c r="K37" s="417" t="s">
        <v>94</v>
      </c>
      <c r="L37" s="417"/>
      <c r="M37" s="417"/>
      <c r="N37" s="417" t="s">
        <v>94</v>
      </c>
      <c r="O37" s="417"/>
      <c r="P37" s="417"/>
      <c r="Q37" s="417" t="s">
        <v>94</v>
      </c>
      <c r="R37" s="417"/>
      <c r="S37" s="417"/>
      <c r="T37" s="121" t="s">
        <v>94</v>
      </c>
      <c r="U37" s="130" t="s">
        <v>94</v>
      </c>
      <c r="V37" s="138">
        <f t="shared" si="1"/>
        <v>0</v>
      </c>
    </row>
    <row r="38" spans="1:23" ht="27" customHeight="1" x14ac:dyDescent="0.2">
      <c r="A38" s="459"/>
      <c r="B38" s="67" t="s">
        <v>190</v>
      </c>
      <c r="C38" s="68" t="s">
        <v>191</v>
      </c>
      <c r="D38" s="455">
        <f>SUM(H38:P38)</f>
        <v>0</v>
      </c>
      <c r="E38" s="456"/>
      <c r="F38" s="457"/>
      <c r="G38" s="133"/>
      <c r="H38" s="417" t="s">
        <v>94</v>
      </c>
      <c r="I38" s="417"/>
      <c r="J38" s="417"/>
      <c r="K38" s="417" t="s">
        <v>94</v>
      </c>
      <c r="L38" s="417"/>
      <c r="M38" s="417"/>
      <c r="N38" s="417" t="s">
        <v>94</v>
      </c>
      <c r="O38" s="417"/>
      <c r="P38" s="417"/>
      <c r="Q38" s="417" t="s">
        <v>94</v>
      </c>
      <c r="R38" s="417"/>
      <c r="S38" s="417"/>
      <c r="T38" s="121" t="s">
        <v>94</v>
      </c>
      <c r="U38" s="130" t="s">
        <v>94</v>
      </c>
      <c r="V38" s="138">
        <f t="shared" si="1"/>
        <v>0</v>
      </c>
    </row>
    <row r="39" spans="1:23" ht="27" customHeight="1" x14ac:dyDescent="0.2">
      <c r="A39" s="459"/>
      <c r="B39" s="67" t="s">
        <v>192</v>
      </c>
      <c r="C39" s="68" t="s">
        <v>193</v>
      </c>
      <c r="D39" s="455">
        <f>SUM(H39:P39)</f>
        <v>0</v>
      </c>
      <c r="E39" s="456"/>
      <c r="F39" s="457"/>
      <c r="G39" s="133"/>
      <c r="H39" s="417" t="s">
        <v>94</v>
      </c>
      <c r="I39" s="417"/>
      <c r="J39" s="417"/>
      <c r="K39" s="417" t="s">
        <v>94</v>
      </c>
      <c r="L39" s="417"/>
      <c r="M39" s="417"/>
      <c r="N39" s="417" t="s">
        <v>94</v>
      </c>
      <c r="O39" s="417"/>
      <c r="P39" s="417"/>
      <c r="Q39" s="417" t="s">
        <v>94</v>
      </c>
      <c r="R39" s="417"/>
      <c r="S39" s="417"/>
      <c r="T39" s="121" t="s">
        <v>94</v>
      </c>
      <c r="U39" s="130" t="s">
        <v>94</v>
      </c>
      <c r="V39" s="138">
        <f t="shared" si="1"/>
        <v>0</v>
      </c>
    </row>
    <row r="40" spans="1:23" ht="34.15" customHeight="1" x14ac:dyDescent="0.2">
      <c r="A40" s="459"/>
      <c r="B40" s="66" t="s">
        <v>194</v>
      </c>
      <c r="C40" s="68" t="s">
        <v>195</v>
      </c>
      <c r="D40" s="455">
        <f>SUM(H40:P40)</f>
        <v>0</v>
      </c>
      <c r="E40" s="456"/>
      <c r="F40" s="457"/>
      <c r="G40" s="133">
        <f>H40/$H$47</f>
        <v>0</v>
      </c>
      <c r="H40" s="417"/>
      <c r="I40" s="417"/>
      <c r="J40" s="417"/>
      <c r="K40" s="417" t="s">
        <v>94</v>
      </c>
      <c r="L40" s="417"/>
      <c r="M40" s="417"/>
      <c r="N40" s="417" t="s">
        <v>94</v>
      </c>
      <c r="O40" s="417"/>
      <c r="P40" s="417"/>
      <c r="Q40" s="417" t="s">
        <v>94</v>
      </c>
      <c r="R40" s="417"/>
      <c r="S40" s="417"/>
      <c r="T40" s="121" t="s">
        <v>94</v>
      </c>
      <c r="U40" s="130" t="s">
        <v>94</v>
      </c>
      <c r="V40" s="138">
        <f t="shared" si="1"/>
        <v>0</v>
      </c>
    </row>
    <row r="41" spans="1:23" ht="27" customHeight="1" x14ac:dyDescent="0.2">
      <c r="A41" s="459"/>
      <c r="B41" s="66" t="s">
        <v>196</v>
      </c>
      <c r="C41" s="68" t="s">
        <v>197</v>
      </c>
      <c r="D41" s="455">
        <f>SUM(H41:P41)</f>
        <v>0</v>
      </c>
      <c r="E41" s="456"/>
      <c r="F41" s="457"/>
      <c r="G41" s="133"/>
      <c r="H41" s="417"/>
      <c r="I41" s="417"/>
      <c r="J41" s="417"/>
      <c r="K41" s="417" t="s">
        <v>94</v>
      </c>
      <c r="L41" s="417"/>
      <c r="M41" s="417"/>
      <c r="N41" s="417" t="s">
        <v>94</v>
      </c>
      <c r="O41" s="417"/>
      <c r="P41" s="417"/>
      <c r="Q41" s="417" t="s">
        <v>94</v>
      </c>
      <c r="R41" s="417"/>
      <c r="S41" s="417"/>
      <c r="T41" s="121" t="s">
        <v>94</v>
      </c>
      <c r="U41" s="130" t="s">
        <v>94</v>
      </c>
      <c r="V41" s="138">
        <f t="shared" si="1"/>
        <v>0</v>
      </c>
    </row>
    <row r="42" spans="1:23" ht="27" customHeight="1" x14ac:dyDescent="0.2">
      <c r="A42" s="459"/>
      <c r="B42" s="66" t="s">
        <v>198</v>
      </c>
      <c r="C42" s="68" t="s">
        <v>199</v>
      </c>
      <c r="D42" s="455">
        <f>SUM(H42:P42)</f>
        <v>0</v>
      </c>
      <c r="E42" s="456"/>
      <c r="F42" s="457"/>
      <c r="G42" s="133"/>
      <c r="H42" s="417"/>
      <c r="I42" s="417"/>
      <c r="J42" s="417"/>
      <c r="K42" s="417" t="s">
        <v>94</v>
      </c>
      <c r="L42" s="417"/>
      <c r="M42" s="417"/>
      <c r="N42" s="417" t="s">
        <v>94</v>
      </c>
      <c r="O42" s="417"/>
      <c r="P42" s="417"/>
      <c r="Q42" s="417" t="s">
        <v>94</v>
      </c>
      <c r="R42" s="417"/>
      <c r="S42" s="417"/>
      <c r="T42" s="121" t="s">
        <v>94</v>
      </c>
      <c r="U42" s="130" t="s">
        <v>94</v>
      </c>
      <c r="V42" s="138">
        <f t="shared" si="1"/>
        <v>0</v>
      </c>
    </row>
    <row r="43" spans="1:23" hidden="1" x14ac:dyDescent="0.2">
      <c r="A43" s="459"/>
      <c r="B43" s="66"/>
      <c r="C43" s="68" t="s">
        <v>200</v>
      </c>
      <c r="D43" s="452"/>
      <c r="E43" s="453"/>
      <c r="F43" s="454"/>
      <c r="G43" s="134"/>
      <c r="H43" s="449"/>
      <c r="I43" s="450"/>
      <c r="J43" s="451"/>
      <c r="K43" s="449" t="s">
        <v>94</v>
      </c>
      <c r="L43" s="450"/>
      <c r="M43" s="451"/>
      <c r="N43" s="449" t="s">
        <v>94</v>
      </c>
      <c r="O43" s="450"/>
      <c r="P43" s="451"/>
      <c r="Q43" s="449" t="s">
        <v>94</v>
      </c>
      <c r="R43" s="450"/>
      <c r="S43" s="451"/>
      <c r="T43" s="121" t="s">
        <v>94</v>
      </c>
      <c r="U43" s="130" t="s">
        <v>94</v>
      </c>
      <c r="V43" s="139"/>
    </row>
    <row r="44" spans="1:23" hidden="1" x14ac:dyDescent="0.2">
      <c r="A44" s="459"/>
      <c r="B44" s="66"/>
      <c r="C44" s="68" t="s">
        <v>201</v>
      </c>
      <c r="D44" s="452"/>
      <c r="E44" s="453"/>
      <c r="F44" s="454"/>
      <c r="G44" s="134"/>
      <c r="H44" s="449"/>
      <c r="I44" s="450"/>
      <c r="J44" s="451"/>
      <c r="K44" s="449" t="s">
        <v>94</v>
      </c>
      <c r="L44" s="450"/>
      <c r="M44" s="451"/>
      <c r="N44" s="449" t="s">
        <v>94</v>
      </c>
      <c r="O44" s="450"/>
      <c r="P44" s="451"/>
      <c r="Q44" s="449" t="s">
        <v>94</v>
      </c>
      <c r="R44" s="450"/>
      <c r="S44" s="451"/>
      <c r="T44" s="121" t="s">
        <v>94</v>
      </c>
      <c r="U44" s="130" t="s">
        <v>94</v>
      </c>
      <c r="V44" s="139"/>
    </row>
    <row r="45" spans="1:23" hidden="1" x14ac:dyDescent="0.2">
      <c r="A45" s="459"/>
      <c r="B45" s="66"/>
      <c r="C45" s="68" t="s">
        <v>202</v>
      </c>
      <c r="D45" s="452"/>
      <c r="E45" s="453"/>
      <c r="F45" s="454"/>
      <c r="G45" s="134"/>
      <c r="H45" s="449"/>
      <c r="I45" s="450"/>
      <c r="J45" s="451"/>
      <c r="K45" s="449" t="s">
        <v>94</v>
      </c>
      <c r="L45" s="450"/>
      <c r="M45" s="451"/>
      <c r="N45" s="449" t="s">
        <v>94</v>
      </c>
      <c r="O45" s="450"/>
      <c r="P45" s="451"/>
      <c r="Q45" s="449" t="s">
        <v>94</v>
      </c>
      <c r="R45" s="450"/>
      <c r="S45" s="451"/>
      <c r="T45" s="121" t="s">
        <v>94</v>
      </c>
      <c r="U45" s="130" t="s">
        <v>94</v>
      </c>
      <c r="V45" s="139"/>
    </row>
    <row r="46" spans="1:23" ht="13.9" hidden="1" customHeight="1" x14ac:dyDescent="0.2">
      <c r="A46" s="459"/>
      <c r="B46" s="66"/>
      <c r="C46" s="68" t="s">
        <v>203</v>
      </c>
      <c r="D46" s="452"/>
      <c r="E46" s="453"/>
      <c r="F46" s="454"/>
      <c r="G46" s="134"/>
      <c r="H46" s="449"/>
      <c r="I46" s="450"/>
      <c r="J46" s="451"/>
      <c r="K46" s="449" t="s">
        <v>94</v>
      </c>
      <c r="L46" s="450"/>
      <c r="M46" s="451"/>
      <c r="N46" s="449" t="s">
        <v>94</v>
      </c>
      <c r="O46" s="450"/>
      <c r="P46" s="451"/>
      <c r="Q46" s="449" t="s">
        <v>94</v>
      </c>
      <c r="R46" s="450"/>
      <c r="S46" s="451"/>
      <c r="T46" s="121" t="s">
        <v>94</v>
      </c>
      <c r="U46" s="130" t="s">
        <v>94</v>
      </c>
      <c r="V46" s="139"/>
      <c r="W46" s="44" t="s">
        <v>25</v>
      </c>
    </row>
    <row r="47" spans="1:23" ht="21" customHeight="1" x14ac:dyDescent="0.2">
      <c r="A47" s="460"/>
      <c r="B47" s="66" t="s">
        <v>204</v>
      </c>
      <c r="C47" s="68" t="s">
        <v>205</v>
      </c>
      <c r="D47" s="452">
        <f>SUM(D10,D13,D14,D16,D19,D21,D24,D26,D27,D28,D36,D37,D40,D41,D42,D43,D44,D45,D46)</f>
        <v>6680.06</v>
      </c>
      <c r="E47" s="453"/>
      <c r="F47" s="454"/>
      <c r="G47" s="136">
        <f>SUM(G10,G13,G14,G16,G19,G21,G24,G26,G27,G28,G36,G37,G40,G41,G42,G43,G44,G45,G46)</f>
        <v>1</v>
      </c>
      <c r="H47" s="452">
        <f>SUM(H10,H13,H14,H16,H19,H21,H24,H26,H27,H28,H36,H37,H40,H41,H42,H43,H44,H45,H46)</f>
        <v>6680.06</v>
      </c>
      <c r="I47" s="453"/>
      <c r="J47" s="454"/>
      <c r="K47" s="417" t="s">
        <v>94</v>
      </c>
      <c r="L47" s="417"/>
      <c r="M47" s="417"/>
      <c r="N47" s="417" t="s">
        <v>94</v>
      </c>
      <c r="O47" s="417"/>
      <c r="P47" s="417"/>
      <c r="Q47" s="417" t="s">
        <v>94</v>
      </c>
      <c r="R47" s="417"/>
      <c r="S47" s="417"/>
      <c r="T47" s="122">
        <f>SUM(T10,T13,T14,T16,T19,T21,T24,T26,T27,T28,T36,T37,T40,T41,T42,T43,T44,T45,T46)</f>
        <v>1500</v>
      </c>
      <c r="U47" s="122">
        <f>SUM(U10,U13,U14,U16,U19,U21,U24,U26,U27,U28,U36,U37,U40,U41,U42,U43,U44,U45,U46)</f>
        <v>0</v>
      </c>
      <c r="V47" s="122">
        <f>SUM(V10,V13,V14,V16,V19,V21,V24,V26,V27,V28,V36,V37,V40,V41,V42,V43,V44,V45,V46)</f>
        <v>8180.06</v>
      </c>
    </row>
    <row r="48" spans="1:23" ht="43.9" customHeight="1" x14ac:dyDescent="0.2">
      <c r="A48" s="69"/>
      <c r="B48" s="66" t="s">
        <v>206</v>
      </c>
      <c r="C48" s="68" t="s">
        <v>207</v>
      </c>
      <c r="D48" s="455">
        <f>табл.4!D21-табл.4продолж!D47</f>
        <v>816.30999999999858</v>
      </c>
      <c r="E48" s="456"/>
      <c r="F48" s="457"/>
      <c r="G48" s="135" t="s">
        <v>94</v>
      </c>
      <c r="H48" s="420">
        <f>табл.4!G21-табл.4продолж!H47</f>
        <v>816.30999999999858</v>
      </c>
      <c r="I48" s="420"/>
      <c r="J48" s="420"/>
      <c r="K48" s="417" t="s">
        <v>94</v>
      </c>
      <c r="L48" s="417"/>
      <c r="M48" s="417"/>
      <c r="N48" s="417" t="s">
        <v>94</v>
      </c>
      <c r="O48" s="417"/>
      <c r="P48" s="417"/>
      <c r="Q48" s="417" t="s">
        <v>94</v>
      </c>
      <c r="R48" s="417"/>
      <c r="S48" s="417"/>
      <c r="T48" s="123">
        <f>табл.4!S21-табл.4продолж!T47</f>
        <v>0</v>
      </c>
      <c r="U48" s="123">
        <f>табл.4!T21-табл.4продолж!U47</f>
        <v>0</v>
      </c>
      <c r="V48" s="123">
        <f>табл.4!U21-табл.4продолж!V47</f>
        <v>816.30999999999858</v>
      </c>
    </row>
    <row r="49" spans="1:19" x14ac:dyDescent="0.2">
      <c r="A49" s="41"/>
      <c r="B49" s="50"/>
      <c r="C49" s="7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41"/>
      <c r="O49" s="41"/>
      <c r="P49" s="41"/>
      <c r="Q49" s="41"/>
      <c r="R49" s="41"/>
      <c r="S49" s="41"/>
    </row>
    <row r="50" spans="1:19" x14ac:dyDescent="0.2">
      <c r="B50" s="57"/>
      <c r="C50" s="71"/>
      <c r="D50" s="57"/>
      <c r="E50" s="57"/>
      <c r="F50" s="57"/>
      <c r="G50" s="57"/>
      <c r="H50" s="57"/>
      <c r="I50" s="57"/>
      <c r="J50" s="57"/>
      <c r="K50" s="57"/>
      <c r="L50" s="57"/>
      <c r="M50" s="57"/>
    </row>
    <row r="51" spans="1:19" x14ac:dyDescent="0.2">
      <c r="B51" s="57"/>
      <c r="C51" s="71"/>
      <c r="D51" s="57"/>
      <c r="E51" s="57"/>
      <c r="F51" s="57"/>
      <c r="G51" s="57"/>
      <c r="H51" s="57"/>
      <c r="I51" s="57"/>
      <c r="J51" s="57"/>
      <c r="K51" s="57"/>
      <c r="L51" s="57"/>
      <c r="M51" s="57"/>
    </row>
    <row r="52" spans="1:19" x14ac:dyDescent="0.2">
      <c r="B52" s="57"/>
      <c r="C52" s="71"/>
      <c r="D52" s="57"/>
      <c r="E52" s="57"/>
      <c r="F52" s="57"/>
      <c r="G52" s="57"/>
      <c r="H52" s="57"/>
      <c r="I52" s="57"/>
      <c r="J52" s="57"/>
      <c r="K52" s="57"/>
      <c r="L52" s="57"/>
      <c r="M52" s="57"/>
    </row>
    <row r="53" spans="1:19" x14ac:dyDescent="0.2"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19" x14ac:dyDescent="0.2"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</row>
    <row r="55" spans="1:19" x14ac:dyDescent="0.2"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1:19" x14ac:dyDescent="0.2"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57" spans="1:19" x14ac:dyDescent="0.2"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</row>
    <row r="58" spans="1:19" x14ac:dyDescent="0.2"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</row>
    <row r="59" spans="1:19" x14ac:dyDescent="0.2"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</row>
    <row r="60" spans="1:19" x14ac:dyDescent="0.2"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</row>
    <row r="61" spans="1:19" x14ac:dyDescent="0.2"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</row>
    <row r="62" spans="1:19" x14ac:dyDescent="0.2"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</row>
    <row r="63" spans="1:19" x14ac:dyDescent="0.2"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</row>
    <row r="64" spans="1:19" x14ac:dyDescent="0.2"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</row>
    <row r="65" spans="2:13" x14ac:dyDescent="0.2"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</row>
    <row r="66" spans="2:13" x14ac:dyDescent="0.2"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</row>
    <row r="67" spans="2:13" x14ac:dyDescent="0.2"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</row>
    <row r="68" spans="2:13" x14ac:dyDescent="0.2"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</row>
    <row r="69" spans="2:13" x14ac:dyDescent="0.2"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</row>
    <row r="70" spans="2:13" x14ac:dyDescent="0.2"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</row>
    <row r="71" spans="2:13" x14ac:dyDescent="0.2"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</row>
    <row r="72" spans="2:13" x14ac:dyDescent="0.2"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</row>
    <row r="73" spans="2:13" x14ac:dyDescent="0.2"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</row>
    <row r="74" spans="2:13" x14ac:dyDescent="0.2"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</row>
    <row r="75" spans="2:13" x14ac:dyDescent="0.2"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</row>
    <row r="76" spans="2:13" x14ac:dyDescent="0.2"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</row>
    <row r="77" spans="2:13" x14ac:dyDescent="0.2"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</row>
    <row r="78" spans="2:13" x14ac:dyDescent="0.2"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</row>
    <row r="79" spans="2:13" x14ac:dyDescent="0.2"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</row>
    <row r="80" spans="2:13" x14ac:dyDescent="0.2"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</row>
    <row r="81" spans="2:13" x14ac:dyDescent="0.2"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</row>
    <row r="82" spans="2:13" x14ac:dyDescent="0.2"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</row>
    <row r="83" spans="2:13" x14ac:dyDescent="0.2"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</row>
    <row r="84" spans="2:13" x14ac:dyDescent="0.2"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</row>
    <row r="85" spans="2:13" x14ac:dyDescent="0.2"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</row>
    <row r="86" spans="2:13" x14ac:dyDescent="0.2"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</row>
    <row r="87" spans="2:13" x14ac:dyDescent="0.2"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</row>
    <row r="88" spans="2:13" x14ac:dyDescent="0.2"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</row>
    <row r="89" spans="2:13" x14ac:dyDescent="0.2"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</row>
    <row r="90" spans="2:13" x14ac:dyDescent="0.2"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</row>
    <row r="91" spans="2:13" x14ac:dyDescent="0.2"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2:13" x14ac:dyDescent="0.2"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2:13" x14ac:dyDescent="0.2"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pans="2:13" x14ac:dyDescent="0.2"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</row>
    <row r="95" spans="2:13" x14ac:dyDescent="0.2"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</row>
    <row r="96" spans="2:13" x14ac:dyDescent="0.2"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</row>
    <row r="97" spans="2:13" x14ac:dyDescent="0.2"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2:13" x14ac:dyDescent="0.2"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</row>
    <row r="99" spans="2:13" x14ac:dyDescent="0.2"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</row>
    <row r="100" spans="2:13" x14ac:dyDescent="0.2"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</row>
    <row r="101" spans="2:13" x14ac:dyDescent="0.2"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2:13" x14ac:dyDescent="0.2"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2:13" x14ac:dyDescent="0.2"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</row>
    <row r="104" spans="2:13" x14ac:dyDescent="0.2"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</row>
    <row r="105" spans="2:13" x14ac:dyDescent="0.2"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</row>
    <row r="106" spans="2:13" x14ac:dyDescent="0.2"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</row>
    <row r="107" spans="2:13" x14ac:dyDescent="0.2"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</row>
  </sheetData>
  <mergeCells count="222">
    <mergeCell ref="A3:V3"/>
    <mergeCell ref="G8:J8"/>
    <mergeCell ref="T6:T7"/>
    <mergeCell ref="U6:U7"/>
    <mergeCell ref="V6:V7"/>
    <mergeCell ref="D5:V5"/>
    <mergeCell ref="Q4:S4"/>
    <mergeCell ref="A5:A7"/>
    <mergeCell ref="B5:B7"/>
    <mergeCell ref="C5:C7"/>
    <mergeCell ref="D6:F7"/>
    <mergeCell ref="H6:S6"/>
    <mergeCell ref="H7:J7"/>
    <mergeCell ref="K7:M7"/>
    <mergeCell ref="N7:P7"/>
    <mergeCell ref="Q7:S7"/>
    <mergeCell ref="D8:F8"/>
    <mergeCell ref="K8:M8"/>
    <mergeCell ref="N8:P8"/>
    <mergeCell ref="Q8:S8"/>
    <mergeCell ref="A9:A25"/>
    <mergeCell ref="D9:F9"/>
    <mergeCell ref="H9:J9"/>
    <mergeCell ref="K9:M9"/>
    <mergeCell ref="N9:P9"/>
    <mergeCell ref="D11:F11"/>
    <mergeCell ref="H11:J11"/>
    <mergeCell ref="K11:M11"/>
    <mergeCell ref="Q9:S9"/>
    <mergeCell ref="D10:F10"/>
    <mergeCell ref="H10:J10"/>
    <mergeCell ref="K10:M10"/>
    <mergeCell ref="N10:P10"/>
    <mergeCell ref="Q10:S10"/>
    <mergeCell ref="N11:P11"/>
    <mergeCell ref="Q11:S11"/>
    <mergeCell ref="D12:F12"/>
    <mergeCell ref="H12:J12"/>
    <mergeCell ref="K12:M12"/>
    <mergeCell ref="N12:P12"/>
    <mergeCell ref="Q12:S12"/>
    <mergeCell ref="D13:F13"/>
    <mergeCell ref="H13:J13"/>
    <mergeCell ref="K13:M13"/>
    <mergeCell ref="N13:P13"/>
    <mergeCell ref="Q13:S13"/>
    <mergeCell ref="D14:F14"/>
    <mergeCell ref="H14:J14"/>
    <mergeCell ref="K14:M14"/>
    <mergeCell ref="N14:P14"/>
    <mergeCell ref="Q14:S14"/>
    <mergeCell ref="D15:F15"/>
    <mergeCell ref="H15:J15"/>
    <mergeCell ref="K15:M15"/>
    <mergeCell ref="N15:P15"/>
    <mergeCell ref="Q15:S15"/>
    <mergeCell ref="D16:F16"/>
    <mergeCell ref="H16:J16"/>
    <mergeCell ref="K16:M16"/>
    <mergeCell ref="N16:P16"/>
    <mergeCell ref="Q16:S16"/>
    <mergeCell ref="D17:F17"/>
    <mergeCell ref="H17:J17"/>
    <mergeCell ref="K17:M17"/>
    <mergeCell ref="N17:P17"/>
    <mergeCell ref="Q17:S17"/>
    <mergeCell ref="D18:F18"/>
    <mergeCell ref="H18:J18"/>
    <mergeCell ref="K18:M18"/>
    <mergeCell ref="N18:P18"/>
    <mergeCell ref="Q18:S18"/>
    <mergeCell ref="D19:F19"/>
    <mergeCell ref="H19:J19"/>
    <mergeCell ref="K19:M19"/>
    <mergeCell ref="N19:P19"/>
    <mergeCell ref="Q19:S19"/>
    <mergeCell ref="D20:F20"/>
    <mergeCell ref="H20:J20"/>
    <mergeCell ref="K20:M20"/>
    <mergeCell ref="N20:P20"/>
    <mergeCell ref="Q20:S20"/>
    <mergeCell ref="D21:F21"/>
    <mergeCell ref="H21:J21"/>
    <mergeCell ref="K21:M21"/>
    <mergeCell ref="N21:P21"/>
    <mergeCell ref="Q21:S21"/>
    <mergeCell ref="D22:F22"/>
    <mergeCell ref="H22:J22"/>
    <mergeCell ref="K22:M22"/>
    <mergeCell ref="N22:P22"/>
    <mergeCell ref="Q22:S22"/>
    <mergeCell ref="D23:F23"/>
    <mergeCell ref="H23:J23"/>
    <mergeCell ref="K23:M23"/>
    <mergeCell ref="N23:P23"/>
    <mergeCell ref="Q23:S23"/>
    <mergeCell ref="D24:F24"/>
    <mergeCell ref="H24:J24"/>
    <mergeCell ref="K24:M24"/>
    <mergeCell ref="N24:P24"/>
    <mergeCell ref="Q24:S24"/>
    <mergeCell ref="D25:F25"/>
    <mergeCell ref="H25:J25"/>
    <mergeCell ref="K25:M25"/>
    <mergeCell ref="N25:P25"/>
    <mergeCell ref="Q25:S25"/>
    <mergeCell ref="A26:A47"/>
    <mergeCell ref="D26:F26"/>
    <mergeCell ref="H26:J26"/>
    <mergeCell ref="K26:M26"/>
    <mergeCell ref="N26:P26"/>
    <mergeCell ref="D28:F28"/>
    <mergeCell ref="H28:J28"/>
    <mergeCell ref="K28:M28"/>
    <mergeCell ref="N28:P28"/>
    <mergeCell ref="D30:F30"/>
    <mergeCell ref="D33:F33"/>
    <mergeCell ref="H33:J33"/>
    <mergeCell ref="K33:M33"/>
    <mergeCell ref="N33:P33"/>
    <mergeCell ref="D37:F37"/>
    <mergeCell ref="H37:J37"/>
    <mergeCell ref="K37:M37"/>
    <mergeCell ref="N37:P37"/>
    <mergeCell ref="D41:F41"/>
    <mergeCell ref="H41:J41"/>
    <mergeCell ref="K41:M41"/>
    <mergeCell ref="N41:P41"/>
    <mergeCell ref="D44:F44"/>
    <mergeCell ref="H44:J44"/>
    <mergeCell ref="Q26:S26"/>
    <mergeCell ref="D27:F27"/>
    <mergeCell ref="H27:J27"/>
    <mergeCell ref="K27:M27"/>
    <mergeCell ref="N27:P27"/>
    <mergeCell ref="Q27:S27"/>
    <mergeCell ref="H31:J31"/>
    <mergeCell ref="K31:M31"/>
    <mergeCell ref="N31:P31"/>
    <mergeCell ref="Q31:S31"/>
    <mergeCell ref="Q28:S28"/>
    <mergeCell ref="D29:F29"/>
    <mergeCell ref="H29:J29"/>
    <mergeCell ref="K29:M29"/>
    <mergeCell ref="N29:P29"/>
    <mergeCell ref="Q29:S29"/>
    <mergeCell ref="Q33:S33"/>
    <mergeCell ref="H30:J30"/>
    <mergeCell ref="K30:M30"/>
    <mergeCell ref="N30:P30"/>
    <mergeCell ref="Q30:S30"/>
    <mergeCell ref="D31:F31"/>
    <mergeCell ref="D35:F35"/>
    <mergeCell ref="H35:J35"/>
    <mergeCell ref="K35:M35"/>
    <mergeCell ref="N35:P35"/>
    <mergeCell ref="Q35:S35"/>
    <mergeCell ref="D32:F32"/>
    <mergeCell ref="H32:J32"/>
    <mergeCell ref="K32:M32"/>
    <mergeCell ref="N32:P32"/>
    <mergeCell ref="Q32:S32"/>
    <mergeCell ref="Q37:S37"/>
    <mergeCell ref="D34:F34"/>
    <mergeCell ref="H34:J34"/>
    <mergeCell ref="K34:M34"/>
    <mergeCell ref="N34:P34"/>
    <mergeCell ref="Q34:S34"/>
    <mergeCell ref="D39:F39"/>
    <mergeCell ref="H39:J39"/>
    <mergeCell ref="K39:M39"/>
    <mergeCell ref="N39:P39"/>
    <mergeCell ref="Q39:S39"/>
    <mergeCell ref="D36:F36"/>
    <mergeCell ref="H36:J36"/>
    <mergeCell ref="K36:M36"/>
    <mergeCell ref="N36:P36"/>
    <mergeCell ref="Q36:S36"/>
    <mergeCell ref="Q41:S41"/>
    <mergeCell ref="D38:F38"/>
    <mergeCell ref="H38:J38"/>
    <mergeCell ref="K38:M38"/>
    <mergeCell ref="N38:P38"/>
    <mergeCell ref="Q38:S38"/>
    <mergeCell ref="D42:F42"/>
    <mergeCell ref="H42:J42"/>
    <mergeCell ref="K42:M42"/>
    <mergeCell ref="N42:P42"/>
    <mergeCell ref="Q42:S42"/>
    <mergeCell ref="D40:F40"/>
    <mergeCell ref="H40:J40"/>
    <mergeCell ref="K40:M40"/>
    <mergeCell ref="N40:P40"/>
    <mergeCell ref="Q40:S40"/>
    <mergeCell ref="D48:F48"/>
    <mergeCell ref="H48:J48"/>
    <mergeCell ref="K48:M48"/>
    <mergeCell ref="N48:P48"/>
    <mergeCell ref="Q48:S48"/>
    <mergeCell ref="K44:M44"/>
    <mergeCell ref="N44:P44"/>
    <mergeCell ref="Q44:S44"/>
    <mergeCell ref="D45:F45"/>
    <mergeCell ref="H45:J45"/>
    <mergeCell ref="K45:M45"/>
    <mergeCell ref="N45:P45"/>
    <mergeCell ref="Q45:S45"/>
    <mergeCell ref="D46:F46"/>
    <mergeCell ref="H46:J46"/>
    <mergeCell ref="K46:M46"/>
    <mergeCell ref="N46:P46"/>
    <mergeCell ref="Q46:S46"/>
    <mergeCell ref="Q43:S43"/>
    <mergeCell ref="N43:P43"/>
    <mergeCell ref="K43:M43"/>
    <mergeCell ref="H43:J43"/>
    <mergeCell ref="D43:F43"/>
    <mergeCell ref="D47:F47"/>
    <mergeCell ref="H47:J47"/>
    <mergeCell ref="K47:M47"/>
    <mergeCell ref="N47:P47"/>
    <mergeCell ref="Q47:S47"/>
  </mergeCells>
  <pageMargins left="0.78740157480314965" right="0.19685039370078741" top="0.19685039370078741" bottom="0.19685039370078741" header="0.31496062992125984" footer="0.31496062992125984"/>
  <pageSetup paperSize="9" orientation="landscape" blackAndWhite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A25" workbookViewId="0">
      <selection activeCell="AB45" sqref="AB45"/>
    </sheetView>
  </sheetViews>
  <sheetFormatPr defaultRowHeight="12.75" x14ac:dyDescent="0.2"/>
  <cols>
    <col min="1" max="1" width="24" style="44" customWidth="1"/>
    <col min="2" max="2" width="5.7109375" style="44" customWidth="1"/>
    <col min="3" max="10" width="4.7109375" style="44" customWidth="1"/>
    <col min="11" max="11" width="4.42578125" style="44" customWidth="1"/>
    <col min="12" max="12" width="5" style="44" customWidth="1"/>
    <col min="13" max="18" width="4.7109375" style="44" customWidth="1"/>
    <col min="19" max="16384" width="9.140625" style="44"/>
  </cols>
  <sheetData>
    <row r="1" spans="1:18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2" t="s">
        <v>208</v>
      </c>
      <c r="Q1" s="412"/>
      <c r="R1" s="412"/>
    </row>
    <row r="2" spans="1:18" ht="5.45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x14ac:dyDescent="0.2">
      <c r="A3" s="400" t="s">
        <v>209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</row>
    <row r="4" spans="1:18" ht="4.1500000000000004" customHeight="1" x14ac:dyDescent="0.2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18" x14ac:dyDescent="0.2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396"/>
      <c r="Q5" s="396"/>
      <c r="R5" s="396"/>
    </row>
    <row r="6" spans="1:18" x14ac:dyDescent="0.2">
      <c r="A6" s="415" t="s">
        <v>210</v>
      </c>
      <c r="B6" s="415" t="s">
        <v>211</v>
      </c>
      <c r="C6" s="415" t="s">
        <v>212</v>
      </c>
      <c r="D6" s="415"/>
      <c r="E6" s="415"/>
      <c r="F6" s="415"/>
      <c r="G6" s="415"/>
      <c r="H6" s="415"/>
      <c r="I6" s="415"/>
      <c r="J6" s="415"/>
      <c r="K6" s="415"/>
      <c r="L6" s="415"/>
      <c r="M6" s="415"/>
      <c r="N6" s="415"/>
      <c r="O6" s="415" t="s">
        <v>213</v>
      </c>
      <c r="P6" s="415"/>
      <c r="Q6" s="415" t="s">
        <v>214</v>
      </c>
      <c r="R6" s="415"/>
    </row>
    <row r="7" spans="1:18" ht="31.9" customHeight="1" x14ac:dyDescent="0.2">
      <c r="A7" s="415"/>
      <c r="B7" s="415"/>
      <c r="C7" s="415" t="s">
        <v>116</v>
      </c>
      <c r="D7" s="415"/>
      <c r="E7" s="415" t="s">
        <v>117</v>
      </c>
      <c r="F7" s="415"/>
      <c r="G7" s="415" t="s">
        <v>118</v>
      </c>
      <c r="H7" s="415"/>
      <c r="I7" s="415" t="s">
        <v>119</v>
      </c>
      <c r="J7" s="415"/>
      <c r="K7" s="415" t="s">
        <v>120</v>
      </c>
      <c r="L7" s="415"/>
      <c r="M7" s="415" t="s">
        <v>121</v>
      </c>
      <c r="N7" s="415"/>
      <c r="O7" s="415"/>
      <c r="P7" s="415"/>
      <c r="Q7" s="415"/>
      <c r="R7" s="415"/>
    </row>
    <row r="8" spans="1:18" x14ac:dyDescent="0.2">
      <c r="A8" s="56">
        <v>1</v>
      </c>
      <c r="B8" s="56">
        <v>2</v>
      </c>
      <c r="C8" s="479">
        <v>3</v>
      </c>
      <c r="D8" s="479"/>
      <c r="E8" s="479">
        <v>4</v>
      </c>
      <c r="F8" s="479"/>
      <c r="G8" s="479">
        <v>5</v>
      </c>
      <c r="H8" s="479"/>
      <c r="I8" s="479">
        <v>6</v>
      </c>
      <c r="J8" s="479"/>
      <c r="K8" s="479">
        <v>7</v>
      </c>
      <c r="L8" s="479"/>
      <c r="M8" s="479">
        <v>8</v>
      </c>
      <c r="N8" s="479"/>
      <c r="O8" s="479">
        <v>9</v>
      </c>
      <c r="P8" s="479"/>
      <c r="Q8" s="479">
        <v>10</v>
      </c>
      <c r="R8" s="479"/>
    </row>
    <row r="9" spans="1:18" ht="28.15" customHeight="1" x14ac:dyDescent="0.2">
      <c r="A9" s="55" t="s">
        <v>215</v>
      </c>
      <c r="B9" s="56" t="s">
        <v>151</v>
      </c>
      <c r="C9" s="478"/>
      <c r="D9" s="478"/>
      <c r="E9" s="478"/>
      <c r="F9" s="478"/>
      <c r="G9" s="478"/>
      <c r="H9" s="478"/>
      <c r="I9" s="478" t="s">
        <v>94</v>
      </c>
      <c r="J9" s="478"/>
      <c r="K9" s="478"/>
      <c r="L9" s="478"/>
      <c r="M9" s="478"/>
      <c r="N9" s="478"/>
      <c r="O9" s="478">
        <f>табл.4продолж!V11</f>
        <v>1814</v>
      </c>
      <c r="P9" s="478"/>
      <c r="Q9" s="478">
        <f>O9</f>
        <v>1814</v>
      </c>
      <c r="R9" s="478"/>
    </row>
    <row r="10" spans="1:18" ht="28.15" customHeight="1" x14ac:dyDescent="0.2">
      <c r="A10" s="55" t="s">
        <v>216</v>
      </c>
      <c r="B10" s="56" t="s">
        <v>146</v>
      </c>
      <c r="C10" s="478"/>
      <c r="D10" s="478"/>
      <c r="E10" s="478"/>
      <c r="F10" s="478"/>
      <c r="G10" s="478"/>
      <c r="H10" s="478"/>
      <c r="I10" s="478" t="s">
        <v>94</v>
      </c>
      <c r="J10" s="478"/>
      <c r="K10" s="478"/>
      <c r="L10" s="478"/>
      <c r="M10" s="478"/>
      <c r="N10" s="478"/>
      <c r="O10" s="478">
        <f>табл.4продолж!V16</f>
        <v>5463.89</v>
      </c>
      <c r="P10" s="478"/>
      <c r="Q10" s="478">
        <f>O10</f>
        <v>5463.89</v>
      </c>
      <c r="R10" s="478"/>
    </row>
    <row r="11" spans="1:18" ht="28.15" customHeight="1" x14ac:dyDescent="0.2">
      <c r="A11" s="55" t="s">
        <v>217</v>
      </c>
      <c r="B11" s="56" t="s">
        <v>164</v>
      </c>
      <c r="C11" s="478"/>
      <c r="D11" s="478"/>
      <c r="E11" s="478"/>
      <c r="F11" s="478"/>
      <c r="G11" s="478"/>
      <c r="H11" s="478"/>
      <c r="I11" s="478" t="s">
        <v>94</v>
      </c>
      <c r="J11" s="478"/>
      <c r="K11" s="478"/>
      <c r="L11" s="478"/>
      <c r="M11" s="478"/>
      <c r="N11" s="478"/>
      <c r="O11" s="478">
        <v>0</v>
      </c>
      <c r="P11" s="478"/>
      <c r="Q11" s="478">
        <f>O11</f>
        <v>0</v>
      </c>
      <c r="R11" s="478"/>
    </row>
    <row r="12" spans="1:18" ht="28.15" customHeight="1" x14ac:dyDescent="0.2">
      <c r="A12" s="65" t="s">
        <v>196</v>
      </c>
      <c r="B12" s="68" t="s">
        <v>197</v>
      </c>
      <c r="C12" s="478"/>
      <c r="D12" s="478"/>
      <c r="E12" s="478"/>
      <c r="F12" s="478"/>
      <c r="G12" s="478"/>
      <c r="H12" s="478"/>
      <c r="I12" s="478" t="s">
        <v>94</v>
      </c>
      <c r="J12" s="478"/>
      <c r="K12" s="478"/>
      <c r="L12" s="478"/>
      <c r="M12" s="478"/>
      <c r="N12" s="478"/>
      <c r="O12" s="478">
        <v>0</v>
      </c>
      <c r="P12" s="478"/>
      <c r="Q12" s="478">
        <f>O12</f>
        <v>0</v>
      </c>
      <c r="R12" s="478"/>
    </row>
    <row r="13" spans="1:18" ht="28.15" customHeight="1" x14ac:dyDescent="0.2">
      <c r="A13" s="65" t="s">
        <v>198</v>
      </c>
      <c r="B13" s="68" t="s">
        <v>199</v>
      </c>
      <c r="C13" s="478"/>
      <c r="D13" s="478"/>
      <c r="E13" s="478"/>
      <c r="F13" s="478"/>
      <c r="G13" s="478"/>
      <c r="H13" s="478"/>
      <c r="I13" s="478" t="s">
        <v>94</v>
      </c>
      <c r="J13" s="478"/>
      <c r="K13" s="478"/>
      <c r="L13" s="478"/>
      <c r="M13" s="478"/>
      <c r="N13" s="478"/>
      <c r="O13" s="478">
        <v>0</v>
      </c>
      <c r="P13" s="478"/>
      <c r="Q13" s="478">
        <f>O13</f>
        <v>0</v>
      </c>
      <c r="R13" s="478"/>
    </row>
    <row r="14" spans="1:18" x14ac:dyDescent="0.2">
      <c r="A14" s="72"/>
      <c r="B14" s="73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8" x14ac:dyDescent="0.2">
      <c r="A15" s="72"/>
      <c r="B15" s="73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412" t="s">
        <v>218</v>
      </c>
      <c r="P15" s="412"/>
      <c r="Q15" s="412"/>
      <c r="R15" s="412"/>
    </row>
    <row r="16" spans="1:18" ht="4.9000000000000004" customHeight="1" x14ac:dyDescent="0.2">
      <c r="A16" s="72"/>
      <c r="B16" s="73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47"/>
      <c r="P16" s="47"/>
      <c r="Q16" s="47"/>
      <c r="R16" s="47"/>
    </row>
    <row r="17" spans="1:18" x14ac:dyDescent="0.2">
      <c r="A17" s="400" t="s">
        <v>219</v>
      </c>
      <c r="B17" s="400"/>
      <c r="C17" s="400"/>
      <c r="D17" s="400"/>
      <c r="E17" s="400"/>
      <c r="F17" s="400"/>
      <c r="G17" s="400"/>
      <c r="H17" s="400"/>
      <c r="I17" s="400"/>
      <c r="J17" s="400"/>
      <c r="K17" s="400"/>
      <c r="L17" s="400"/>
      <c r="M17" s="400"/>
      <c r="N17" s="400"/>
      <c r="O17" s="400"/>
      <c r="P17" s="400"/>
      <c r="Q17" s="400"/>
      <c r="R17" s="400"/>
    </row>
    <row r="18" spans="1:18" ht="4.1500000000000004" customHeight="1" x14ac:dyDescent="0.2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1:18" x14ac:dyDescent="0.2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96"/>
      <c r="Q19" s="396"/>
      <c r="R19" s="396"/>
    </row>
    <row r="20" spans="1:18" x14ac:dyDescent="0.2">
      <c r="A20" s="415" t="s">
        <v>85</v>
      </c>
      <c r="B20" s="415"/>
      <c r="C20" s="415"/>
      <c r="D20" s="415"/>
      <c r="E20" s="415"/>
      <c r="F20" s="415"/>
      <c r="G20" s="415"/>
      <c r="H20" s="415"/>
      <c r="I20" s="415"/>
      <c r="J20" s="415"/>
      <c r="K20" s="415"/>
      <c r="L20" s="415" t="s">
        <v>86</v>
      </c>
      <c r="M20" s="474" t="s">
        <v>220</v>
      </c>
      <c r="N20" s="474"/>
      <c r="O20" s="474"/>
      <c r="P20" s="474"/>
      <c r="Q20" s="474"/>
      <c r="R20" s="474"/>
    </row>
    <row r="21" spans="1:18" ht="46.15" customHeight="1" x14ac:dyDescent="0.2">
      <c r="A21" s="415"/>
      <c r="B21" s="415"/>
      <c r="C21" s="415"/>
      <c r="D21" s="415"/>
      <c r="E21" s="415"/>
      <c r="F21" s="415"/>
      <c r="G21" s="415"/>
      <c r="H21" s="415"/>
      <c r="I21" s="415"/>
      <c r="J21" s="415"/>
      <c r="K21" s="415"/>
      <c r="L21" s="415"/>
      <c r="M21" s="415" t="s">
        <v>221</v>
      </c>
      <c r="N21" s="415"/>
      <c r="O21" s="415"/>
      <c r="P21" s="415" t="s">
        <v>222</v>
      </c>
      <c r="Q21" s="415"/>
      <c r="R21" s="415"/>
    </row>
    <row r="22" spans="1:18" x14ac:dyDescent="0.2">
      <c r="A22" s="474">
        <v>1</v>
      </c>
      <c r="B22" s="474"/>
      <c r="C22" s="474"/>
      <c r="D22" s="474"/>
      <c r="E22" s="474"/>
      <c r="F22" s="474"/>
      <c r="G22" s="474"/>
      <c r="H22" s="474"/>
      <c r="I22" s="474"/>
      <c r="J22" s="474"/>
      <c r="K22" s="474"/>
      <c r="L22" s="58">
        <v>2</v>
      </c>
      <c r="M22" s="474">
        <v>3</v>
      </c>
      <c r="N22" s="474"/>
      <c r="O22" s="474"/>
      <c r="P22" s="474">
        <v>4</v>
      </c>
      <c r="Q22" s="474"/>
      <c r="R22" s="474"/>
    </row>
    <row r="23" spans="1:18" ht="18" customHeight="1" x14ac:dyDescent="0.2">
      <c r="A23" s="472" t="s">
        <v>223</v>
      </c>
      <c r="B23" s="472"/>
      <c r="C23" s="472"/>
      <c r="D23" s="472"/>
      <c r="E23" s="472"/>
      <c r="F23" s="472"/>
      <c r="G23" s="472"/>
      <c r="H23" s="472"/>
      <c r="I23" s="472"/>
      <c r="J23" s="472"/>
      <c r="K23" s="472"/>
      <c r="L23" s="58">
        <v>1</v>
      </c>
      <c r="M23" s="475">
        <f>январь!M7</f>
        <v>1704.73</v>
      </c>
      <c r="N23" s="475"/>
      <c r="O23" s="475"/>
      <c r="P23" s="475">
        <f>декабрь!M29</f>
        <v>816.30999999999949</v>
      </c>
      <c r="Q23" s="475"/>
      <c r="R23" s="475"/>
    </row>
    <row r="24" spans="1:18" ht="18" customHeight="1" x14ac:dyDescent="0.2">
      <c r="A24" s="472" t="s">
        <v>224</v>
      </c>
      <c r="B24" s="472"/>
      <c r="C24" s="472"/>
      <c r="D24" s="472"/>
      <c r="E24" s="472"/>
      <c r="F24" s="472"/>
      <c r="G24" s="472"/>
      <c r="H24" s="472"/>
      <c r="I24" s="472"/>
      <c r="J24" s="472"/>
      <c r="K24" s="472"/>
      <c r="L24" s="58">
        <v>2</v>
      </c>
      <c r="M24" s="475">
        <f>январь!O7</f>
        <v>0</v>
      </c>
      <c r="N24" s="475"/>
      <c r="O24" s="475"/>
      <c r="P24" s="475">
        <f>декабрь!O29</f>
        <v>0</v>
      </c>
      <c r="Q24" s="475"/>
      <c r="R24" s="475"/>
    </row>
    <row r="25" spans="1:18" ht="18" customHeight="1" x14ac:dyDescent="0.2">
      <c r="A25" s="472" t="s">
        <v>225</v>
      </c>
      <c r="B25" s="472"/>
      <c r="C25" s="472"/>
      <c r="D25" s="472"/>
      <c r="E25" s="472"/>
      <c r="F25" s="472"/>
      <c r="G25" s="472"/>
      <c r="H25" s="472"/>
      <c r="I25" s="472"/>
      <c r="J25" s="472"/>
      <c r="K25" s="472"/>
      <c r="L25" s="58">
        <v>3</v>
      </c>
      <c r="M25" s="477"/>
      <c r="N25" s="477"/>
      <c r="O25" s="477"/>
      <c r="P25" s="477"/>
      <c r="Q25" s="477"/>
      <c r="R25" s="477"/>
    </row>
    <row r="26" spans="1:18" ht="18" customHeight="1" x14ac:dyDescent="0.2">
      <c r="A26" s="472" t="s">
        <v>226</v>
      </c>
      <c r="B26" s="472"/>
      <c r="C26" s="472"/>
      <c r="D26" s="472"/>
      <c r="E26" s="472"/>
      <c r="F26" s="472"/>
      <c r="G26" s="472"/>
      <c r="H26" s="472"/>
      <c r="I26" s="472"/>
      <c r="J26" s="472"/>
      <c r="K26" s="472"/>
      <c r="L26" s="58">
        <v>4</v>
      </c>
      <c r="M26" s="411">
        <f>табл.4!U11</f>
        <v>1704.73</v>
      </c>
      <c r="N26" s="411"/>
      <c r="O26" s="411"/>
      <c r="P26" s="411">
        <f>табл.4продолж!V48</f>
        <v>816.30999999999858</v>
      </c>
      <c r="Q26" s="411"/>
      <c r="R26" s="411"/>
    </row>
    <row r="27" spans="1:18" ht="18" customHeight="1" x14ac:dyDescent="0.2">
      <c r="A27" s="474" t="s">
        <v>227</v>
      </c>
      <c r="B27" s="474"/>
      <c r="C27" s="474"/>
      <c r="D27" s="474"/>
      <c r="E27" s="474"/>
      <c r="F27" s="474"/>
      <c r="G27" s="474"/>
      <c r="H27" s="474"/>
      <c r="I27" s="474"/>
      <c r="J27" s="474"/>
      <c r="K27" s="474"/>
      <c r="L27" s="74" t="s">
        <v>146</v>
      </c>
      <c r="M27" s="475">
        <f>январь!AG7-январь!AF7</f>
        <v>0</v>
      </c>
      <c r="N27" s="475"/>
      <c r="O27" s="475"/>
      <c r="P27" s="475"/>
      <c r="Q27" s="475"/>
      <c r="R27" s="475"/>
    </row>
    <row r="28" spans="1:18" ht="18" customHeight="1" x14ac:dyDescent="0.2">
      <c r="A28" s="474" t="s">
        <v>228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74" t="s">
        <v>164</v>
      </c>
      <c r="M28" s="475"/>
      <c r="N28" s="475"/>
      <c r="O28" s="475"/>
      <c r="P28" s="475"/>
      <c r="Q28" s="475"/>
      <c r="R28" s="475"/>
    </row>
    <row r="29" spans="1:18" ht="18" customHeight="1" x14ac:dyDescent="0.2">
      <c r="A29" s="474" t="s">
        <v>250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74" t="s">
        <v>229</v>
      </c>
      <c r="M29" s="475"/>
      <c r="N29" s="475"/>
      <c r="O29" s="475"/>
      <c r="P29" s="475"/>
      <c r="Q29" s="475"/>
      <c r="R29" s="475"/>
    </row>
    <row r="30" spans="1:18" ht="18" customHeight="1" x14ac:dyDescent="0.2">
      <c r="A30" s="472" t="s">
        <v>230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58">
        <v>5</v>
      </c>
      <c r="M30" s="473"/>
      <c r="N30" s="473"/>
      <c r="O30" s="473"/>
      <c r="P30" s="473"/>
      <c r="Q30" s="473"/>
      <c r="R30" s="473"/>
    </row>
    <row r="31" spans="1:18" ht="18" customHeight="1" x14ac:dyDescent="0.2">
      <c r="A31" s="476" t="s">
        <v>231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58">
        <v>6</v>
      </c>
      <c r="M31" s="473"/>
      <c r="N31" s="473"/>
      <c r="O31" s="473"/>
      <c r="P31" s="473"/>
      <c r="Q31" s="473"/>
      <c r="R31" s="473"/>
    </row>
    <row r="32" spans="1:18" ht="18" customHeight="1" x14ac:dyDescent="0.2">
      <c r="A32" s="472" t="s">
        <v>232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58">
        <v>7</v>
      </c>
      <c r="M32" s="473" t="s">
        <v>94</v>
      </c>
      <c r="N32" s="473"/>
      <c r="O32" s="473"/>
      <c r="P32" s="473"/>
      <c r="Q32" s="473"/>
      <c r="R32" s="473"/>
    </row>
    <row r="33" spans="1:18" s="290" customFormat="1" ht="18" customHeight="1" x14ac:dyDescent="0.2">
      <c r="A33" s="467" t="s">
        <v>233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289" t="s">
        <v>234</v>
      </c>
      <c r="M33" s="468" t="s">
        <v>94</v>
      </c>
      <c r="N33" s="468"/>
      <c r="O33" s="468"/>
      <c r="P33" s="468"/>
      <c r="Q33" s="468"/>
      <c r="R33" s="468"/>
    </row>
    <row r="34" spans="1:18" ht="18" customHeight="1" x14ac:dyDescent="0.2">
      <c r="A34" s="472" t="s">
        <v>235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74">
        <v>8</v>
      </c>
      <c r="M34" s="473" t="s">
        <v>94</v>
      </c>
      <c r="N34" s="473"/>
      <c r="O34" s="473"/>
      <c r="P34" s="473"/>
      <c r="Q34" s="473"/>
      <c r="R34" s="473"/>
    </row>
    <row r="35" spans="1:18" s="290" customFormat="1" ht="18" customHeight="1" x14ac:dyDescent="0.2">
      <c r="A35" s="467" t="s">
        <v>236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289" t="s">
        <v>237</v>
      </c>
      <c r="M35" s="468" t="s">
        <v>94</v>
      </c>
      <c r="N35" s="468"/>
      <c r="O35" s="468"/>
      <c r="P35" s="468"/>
      <c r="Q35" s="468"/>
      <c r="R35" s="468"/>
    </row>
    <row r="36" spans="1:18" ht="7.9" customHeight="1" x14ac:dyDescent="0.2">
      <c r="A36" s="470"/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</row>
    <row r="37" spans="1:18" x14ac:dyDescent="0.2">
      <c r="A37" s="471" t="s">
        <v>238</v>
      </c>
      <c r="B37" s="471"/>
      <c r="C37" s="471"/>
      <c r="D37" s="471"/>
      <c r="E37" s="471"/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</row>
    <row r="38" spans="1:18" x14ac:dyDescent="0.2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1:18" ht="4.9000000000000004" customHeight="1" x14ac:dyDescent="0.2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1:18" x14ac:dyDescent="0.2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1:18" x14ac:dyDescent="0.2">
      <c r="A41" s="41" t="s">
        <v>239</v>
      </c>
      <c r="B41" s="41"/>
      <c r="C41" s="41"/>
      <c r="D41" s="75"/>
      <c r="E41" s="75"/>
      <c r="F41" s="75"/>
      <c r="G41" s="75"/>
      <c r="H41" s="75"/>
      <c r="I41" s="41"/>
      <c r="J41" s="396"/>
      <c r="K41" s="396"/>
      <c r="L41" s="396"/>
      <c r="M41" s="396"/>
      <c r="N41" s="41"/>
      <c r="O41" s="41"/>
      <c r="P41" s="41"/>
      <c r="Q41" s="41"/>
      <c r="R41" s="41"/>
    </row>
    <row r="42" spans="1:18" x14ac:dyDescent="0.2">
      <c r="A42" s="41"/>
      <c r="B42" s="41"/>
      <c r="C42" s="41"/>
      <c r="D42" s="395" t="s">
        <v>240</v>
      </c>
      <c r="E42" s="469"/>
      <c r="F42" s="469"/>
      <c r="G42" s="469"/>
      <c r="H42" s="469"/>
      <c r="I42" s="41"/>
      <c r="J42" s="395" t="s">
        <v>241</v>
      </c>
      <c r="K42" s="395"/>
      <c r="L42" s="395"/>
      <c r="M42" s="395"/>
      <c r="N42" s="41"/>
      <c r="O42" s="41"/>
      <c r="P42" s="41"/>
      <c r="Q42" s="41"/>
      <c r="R42" s="41"/>
    </row>
    <row r="43" spans="1:18" x14ac:dyDescent="0.2">
      <c r="A43" s="41"/>
      <c r="B43" s="41"/>
      <c r="C43" s="41"/>
      <c r="D43" s="78"/>
      <c r="E43" s="79"/>
      <c r="F43" s="79"/>
      <c r="G43" s="79"/>
      <c r="H43" s="79"/>
      <c r="I43" s="41"/>
      <c r="J43" s="78"/>
      <c r="K43" s="78"/>
      <c r="L43" s="78"/>
      <c r="M43" s="78"/>
      <c r="N43" s="41"/>
      <c r="O43" s="41"/>
      <c r="P43" s="41"/>
      <c r="Q43" s="41"/>
      <c r="R43" s="41"/>
    </row>
    <row r="44" spans="1:18" x14ac:dyDescent="0.2">
      <c r="A44" s="41" t="s">
        <v>242</v>
      </c>
      <c r="B44" s="41"/>
      <c r="C44" s="41"/>
      <c r="D44" s="75"/>
      <c r="E44" s="75"/>
      <c r="F44" s="75"/>
      <c r="G44" s="75"/>
      <c r="H44" s="75"/>
      <c r="I44" s="41"/>
      <c r="J44" s="396"/>
      <c r="K44" s="396"/>
      <c r="L44" s="396"/>
      <c r="M44" s="396"/>
      <c r="N44" s="41"/>
      <c r="O44" s="41"/>
      <c r="P44" s="41"/>
      <c r="Q44" s="41"/>
      <c r="R44" s="41"/>
    </row>
    <row r="45" spans="1:18" x14ac:dyDescent="0.2">
      <c r="B45" s="76"/>
      <c r="C45" s="76"/>
      <c r="D45" s="395" t="s">
        <v>240</v>
      </c>
      <c r="E45" s="469"/>
      <c r="F45" s="469"/>
      <c r="G45" s="469"/>
      <c r="H45" s="469"/>
      <c r="I45" s="76"/>
      <c r="J45" s="395" t="s">
        <v>241</v>
      </c>
      <c r="K45" s="395"/>
      <c r="L45" s="395"/>
      <c r="M45" s="395"/>
      <c r="N45" s="76"/>
      <c r="O45" s="76"/>
      <c r="P45" s="76"/>
      <c r="Q45" s="76"/>
      <c r="R45" s="76"/>
    </row>
    <row r="46" spans="1:18" x14ac:dyDescent="0.2">
      <c r="A46" s="77" t="s">
        <v>243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</row>
    <row r="47" spans="1:18" x14ac:dyDescent="0.2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</row>
    <row r="48" spans="1:18" x14ac:dyDescent="0.2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</row>
    <row r="49" spans="1:18" x14ac:dyDescent="0.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</row>
    <row r="50" spans="1:18" x14ac:dyDescent="0.2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</row>
    <row r="51" spans="1:18" x14ac:dyDescent="0.2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</row>
    <row r="52" spans="1:18" x14ac:dyDescent="0.2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</row>
    <row r="53" spans="1:18" x14ac:dyDescent="0.2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</row>
    <row r="54" spans="1:18" x14ac:dyDescent="0.2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</row>
    <row r="55" spans="1:18" x14ac:dyDescent="0.2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</row>
    <row r="56" spans="1:18" x14ac:dyDescent="0.2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</row>
    <row r="57" spans="1:18" x14ac:dyDescent="0.2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</row>
    <row r="58" spans="1:18" x14ac:dyDescent="0.2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</row>
    <row r="59" spans="1:18" x14ac:dyDescent="0.2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</row>
  </sheetData>
  <mergeCells count="120">
    <mergeCell ref="P1:R1"/>
    <mergeCell ref="A3:R3"/>
    <mergeCell ref="P5:R5"/>
    <mergeCell ref="A6:A7"/>
    <mergeCell ref="B6:B7"/>
    <mergeCell ref="C6:N6"/>
    <mergeCell ref="O6:P7"/>
    <mergeCell ref="Q6:R7"/>
    <mergeCell ref="C7:D7"/>
    <mergeCell ref="E7:F7"/>
    <mergeCell ref="G7:H7"/>
    <mergeCell ref="I7:J7"/>
    <mergeCell ref="K7:L7"/>
    <mergeCell ref="M7:N7"/>
    <mergeCell ref="C8:D8"/>
    <mergeCell ref="E8:F8"/>
    <mergeCell ref="G8:H8"/>
    <mergeCell ref="I8:J8"/>
    <mergeCell ref="K8:L8"/>
    <mergeCell ref="M8:N8"/>
    <mergeCell ref="O8:P8"/>
    <mergeCell ref="Q8:R8"/>
    <mergeCell ref="C9:D9"/>
    <mergeCell ref="E9:F9"/>
    <mergeCell ref="G9:H9"/>
    <mergeCell ref="I9:J9"/>
    <mergeCell ref="K9:L9"/>
    <mergeCell ref="M9:N9"/>
    <mergeCell ref="O9:P9"/>
    <mergeCell ref="Q9:R9"/>
    <mergeCell ref="C10:D10"/>
    <mergeCell ref="E10:F10"/>
    <mergeCell ref="G10:H10"/>
    <mergeCell ref="I10:J10"/>
    <mergeCell ref="K10:L10"/>
    <mergeCell ref="M10:N10"/>
    <mergeCell ref="O10:P10"/>
    <mergeCell ref="Q10:R10"/>
    <mergeCell ref="C11:D11"/>
    <mergeCell ref="E11:F11"/>
    <mergeCell ref="G11:H11"/>
    <mergeCell ref="I11:J11"/>
    <mergeCell ref="K11:L11"/>
    <mergeCell ref="M11:N11"/>
    <mergeCell ref="O11:P11"/>
    <mergeCell ref="Q11:R11"/>
    <mergeCell ref="C12:D12"/>
    <mergeCell ref="E12:F12"/>
    <mergeCell ref="G12:H12"/>
    <mergeCell ref="I12:J12"/>
    <mergeCell ref="K12:L12"/>
    <mergeCell ref="M12:N12"/>
    <mergeCell ref="O12:P12"/>
    <mergeCell ref="Q12:R12"/>
    <mergeCell ref="C13:D13"/>
    <mergeCell ref="E13:F13"/>
    <mergeCell ref="G13:H13"/>
    <mergeCell ref="I13:J13"/>
    <mergeCell ref="K13:L13"/>
    <mergeCell ref="M13:N13"/>
    <mergeCell ref="O13:P13"/>
    <mergeCell ref="Q13:R13"/>
    <mergeCell ref="O15:R15"/>
    <mergeCell ref="A17:R17"/>
    <mergeCell ref="P19:R19"/>
    <mergeCell ref="A20:K21"/>
    <mergeCell ref="L20:L21"/>
    <mergeCell ref="M20:R20"/>
    <mergeCell ref="M21:O21"/>
    <mergeCell ref="P21:R21"/>
    <mergeCell ref="A22:K22"/>
    <mergeCell ref="M22:O22"/>
    <mergeCell ref="P22:R22"/>
    <mergeCell ref="A23:K23"/>
    <mergeCell ref="M23:O23"/>
    <mergeCell ref="P23:R23"/>
    <mergeCell ref="A24:K24"/>
    <mergeCell ref="M24:O24"/>
    <mergeCell ref="P24:R24"/>
    <mergeCell ref="A25:K25"/>
    <mergeCell ref="M25:O25"/>
    <mergeCell ref="P25:R25"/>
    <mergeCell ref="A26:K26"/>
    <mergeCell ref="M26:O26"/>
    <mergeCell ref="P26:R26"/>
    <mergeCell ref="A27:K27"/>
    <mergeCell ref="M27:O27"/>
    <mergeCell ref="P27:R27"/>
    <mergeCell ref="A28:K28"/>
    <mergeCell ref="M28:O28"/>
    <mergeCell ref="P28:R28"/>
    <mergeCell ref="A29:K29"/>
    <mergeCell ref="M29:O29"/>
    <mergeCell ref="P29:R29"/>
    <mergeCell ref="A30:K30"/>
    <mergeCell ref="M30:O30"/>
    <mergeCell ref="P30:R30"/>
    <mergeCell ref="A31:K31"/>
    <mergeCell ref="M31:O31"/>
    <mergeCell ref="P31:R31"/>
    <mergeCell ref="A32:K32"/>
    <mergeCell ref="M32:O32"/>
    <mergeCell ref="P32:R32"/>
    <mergeCell ref="A33:K33"/>
    <mergeCell ref="M33:O33"/>
    <mergeCell ref="P33:R33"/>
    <mergeCell ref="A34:K34"/>
    <mergeCell ref="M34:O34"/>
    <mergeCell ref="P34:R34"/>
    <mergeCell ref="A35:K35"/>
    <mergeCell ref="M35:O35"/>
    <mergeCell ref="P35:R35"/>
    <mergeCell ref="D45:H45"/>
    <mergeCell ref="J45:M45"/>
    <mergeCell ref="A36:R36"/>
    <mergeCell ref="A37:R37"/>
    <mergeCell ref="J41:M41"/>
    <mergeCell ref="D42:H42"/>
    <mergeCell ref="J42:M42"/>
    <mergeCell ref="J44:M44"/>
  </mergeCells>
  <pageMargins left="0.78740157480314965" right="0.19685039370078741" top="0.19685039370078741" bottom="0.19685039370078741" header="0.31496062992125984" footer="0.31496062992125984"/>
  <pageSetup paperSize="9" scale="90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32</vt:i4>
      </vt:variant>
    </vt:vector>
  </HeadingPairs>
  <TitlesOfParts>
    <vt:vector size="54" baseType="lpstr">
      <vt:lpstr>Бух.операции</vt:lpstr>
      <vt:lpstr>Титульный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</vt:lpstr>
      <vt:lpstr>сентябрь</vt:lpstr>
      <vt:lpstr>октябрь</vt:lpstr>
      <vt:lpstr>ноябрь</vt:lpstr>
      <vt:lpstr>декабрь</vt:lpstr>
      <vt:lpstr>смета</vt:lpstr>
      <vt:lpstr>корректировка сметы</vt:lpstr>
      <vt:lpstr>гл</vt:lpstr>
      <vt:lpstr>табл.1,2</vt:lpstr>
      <vt:lpstr>табл.3</vt:lpstr>
      <vt:lpstr>табл.4</vt:lpstr>
      <vt:lpstr>табл.4продолж</vt:lpstr>
      <vt:lpstr>табл.5,6</vt:lpstr>
      <vt:lpstr>август!Заголовки_для_печати</vt:lpstr>
      <vt:lpstr>апрель!Заголовки_для_печати</vt:lpstr>
      <vt:lpstr>декабрь!Заголовки_для_печати</vt:lpstr>
      <vt:lpstr>июль!Заголовки_для_печати</vt:lpstr>
      <vt:lpstr>июнь!Заголовки_для_печати</vt:lpstr>
      <vt:lpstr>май!Заголовки_для_печати</vt:lpstr>
      <vt:lpstr>март!Заголовки_для_печати</vt:lpstr>
      <vt:lpstr>ноябрь!Заголовки_для_печати</vt:lpstr>
      <vt:lpstr>октябрь!Заголовки_для_печати</vt:lpstr>
      <vt:lpstr>сентябрь!Заголовки_для_печати</vt:lpstr>
      <vt:lpstr>февраль!Заголовки_для_печати</vt:lpstr>
      <vt:lpstr>январь!Заголовки_для_печати</vt:lpstr>
      <vt:lpstr>август!Область_печати</vt:lpstr>
      <vt:lpstr>апрель!Область_печати</vt:lpstr>
      <vt:lpstr>гл!Область_печати</vt:lpstr>
      <vt:lpstr>декабрь!Область_печати</vt:lpstr>
      <vt:lpstr>июль!Область_печати</vt:lpstr>
      <vt:lpstr>июнь!Область_печати</vt:lpstr>
      <vt:lpstr>'корректировка сметы'!Область_печати</vt:lpstr>
      <vt:lpstr>май!Область_печати</vt:lpstr>
      <vt:lpstr>март!Область_печати</vt:lpstr>
      <vt:lpstr>ноябрь!Область_печати</vt:lpstr>
      <vt:lpstr>октябрь!Область_печати</vt:lpstr>
      <vt:lpstr>сентябрь!Область_печати</vt:lpstr>
      <vt:lpstr>смета!Область_печати</vt:lpstr>
      <vt:lpstr>'табл.1,2'!Область_печати</vt:lpstr>
      <vt:lpstr>табл.4!Область_печати</vt:lpstr>
      <vt:lpstr>табл.4продолж!Область_печати</vt:lpstr>
      <vt:lpstr>'табл.5,6'!Область_печати</vt:lpstr>
      <vt:lpstr>февраль!Область_печати</vt:lpstr>
      <vt:lpstr>январь!Область_печати</vt:lpstr>
      <vt:lpstr>Типичные_операции</vt:lpstr>
    </vt:vector>
  </TitlesOfParts>
  <Company>Ленинский отдел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бухгалтерия</dc:creator>
  <cp:lastModifiedBy>User</cp:lastModifiedBy>
  <cp:lastPrinted>2022-04-11T14:40:55Z</cp:lastPrinted>
  <dcterms:created xsi:type="dcterms:W3CDTF">2009-08-05T09:20:11Z</dcterms:created>
  <dcterms:modified xsi:type="dcterms:W3CDTF">2022-04-11T14:46:14Z</dcterms:modified>
</cp:coreProperties>
</file>